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 Vance\Google Drive\Davids important documents\Poudre River Press\2019 Website Update\"/>
    </mc:Choice>
  </mc:AlternateContent>
  <bookViews>
    <workbookView xWindow="0" yWindow="0" windowWidth="32914" windowHeight="15094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52511"/>
</workbook>
</file>

<file path=xl/calcChain.xml><?xml version="1.0" encoding="utf-8"?>
<calcChain xmlns="http://schemas.openxmlformats.org/spreadsheetml/2006/main">
  <c r="AB26" i="1" l="1"/>
  <c r="AG26" i="1"/>
  <c r="AG25" i="1"/>
  <c r="BC30" i="1"/>
  <c r="BA30" i="1"/>
  <c r="AX31" i="1"/>
  <c r="AW31" i="1"/>
  <c r="AY31" i="1" s="1"/>
  <c r="AX26" i="1"/>
  <c r="AW26" i="1"/>
  <c r="AY26" i="1" s="1"/>
  <c r="AY25" i="1"/>
  <c r="AX25" i="1"/>
  <c r="AW25" i="1"/>
  <c r="AX24" i="1"/>
  <c r="AY24" i="1" s="1"/>
  <c r="AW24" i="1"/>
  <c r="AX20" i="1"/>
  <c r="AW20" i="1"/>
  <c r="AY20" i="1" s="1"/>
  <c r="AY19" i="1"/>
  <c r="AX19" i="1"/>
  <c r="AW19" i="1"/>
  <c r="AX18" i="1"/>
  <c r="AY18" i="1" s="1"/>
  <c r="AW18" i="1"/>
  <c r="AX15" i="1"/>
  <c r="AW15" i="1"/>
  <c r="AY15" i="1" s="1"/>
  <c r="AX11" i="1"/>
  <c r="AW11" i="1"/>
  <c r="AY11" i="1" s="1"/>
  <c r="AY10" i="1"/>
  <c r="AW10" i="1"/>
  <c r="AX10" i="1" l="1"/>
  <c r="T31" i="1"/>
  <c r="T30" i="1"/>
  <c r="T26" i="1"/>
  <c r="W26" i="1" s="1"/>
  <c r="T25" i="1"/>
  <c r="W25" i="1" s="1"/>
  <c r="AB25" i="1" s="1"/>
  <c r="AM25" i="1" s="1"/>
  <c r="T24" i="1"/>
  <c r="W24" i="1" s="1"/>
  <c r="T20" i="1"/>
  <c r="T19" i="1"/>
  <c r="W19" i="1" s="1"/>
  <c r="AA19" i="1" s="1"/>
  <c r="AL19" i="1" s="1"/>
  <c r="T18" i="1"/>
  <c r="W18" i="1" s="1"/>
  <c r="AA18" i="1" s="1"/>
  <c r="AL18" i="1" s="1"/>
  <c r="T15" i="1"/>
  <c r="W15" i="1" s="1"/>
  <c r="AA15" i="1" s="1"/>
  <c r="T11" i="1"/>
  <c r="T10" i="1"/>
  <c r="AM31" i="1"/>
  <c r="AM30" i="1"/>
  <c r="AL30" i="1"/>
  <c r="AL26" i="1"/>
  <c r="AL25" i="1"/>
  <c r="AM24" i="1"/>
  <c r="AM20" i="1"/>
  <c r="AM19" i="1"/>
  <c r="AM18" i="1"/>
  <c r="AM15" i="1"/>
  <c r="AL11" i="1"/>
  <c r="AL10" i="1"/>
  <c r="AO31" i="1"/>
  <c r="AO30" i="1"/>
  <c r="AN30" i="1"/>
  <c r="AN26" i="1"/>
  <c r="AN25" i="1"/>
  <c r="AO24" i="1"/>
  <c r="AO20" i="1"/>
  <c r="AN20" i="1"/>
  <c r="AO19" i="1"/>
  <c r="AO18" i="1"/>
  <c r="AN18" i="1"/>
  <c r="AN15" i="1"/>
  <c r="AO11" i="1"/>
  <c r="AN11" i="1"/>
  <c r="AN10" i="1"/>
  <c r="AK25" i="1"/>
  <c r="AO25" i="1" s="1"/>
  <c r="W31" i="1"/>
  <c r="AA31" i="1" s="1"/>
  <c r="AL31" i="1" s="1"/>
  <c r="W20" i="1"/>
  <c r="AA20" i="1" s="1"/>
  <c r="AL20" i="1" s="1"/>
  <c r="W11" i="1"/>
  <c r="AB11" i="1" s="1"/>
  <c r="AM11" i="1" s="1"/>
  <c r="W10" i="1"/>
  <c r="AB10" i="1" s="1"/>
  <c r="AF31" i="1"/>
  <c r="AF26" i="1"/>
  <c r="AF25" i="1"/>
  <c r="AF24" i="1"/>
  <c r="AF19" i="1"/>
  <c r="AF15" i="1"/>
  <c r="AF10" i="1"/>
  <c r="AQ20" i="1" l="1"/>
  <c r="AM26" i="1"/>
  <c r="AQ18" i="1"/>
  <c r="AQ11" i="1"/>
  <c r="AQ30" i="1"/>
  <c r="AL15" i="1"/>
  <c r="AA34" i="1"/>
  <c r="AQ25" i="1"/>
  <c r="AM10" i="1"/>
  <c r="AB34" i="1" l="1"/>
  <c r="H41" i="1" l="1"/>
  <c r="AC33" i="1" l="1"/>
  <c r="AC31" i="1"/>
  <c r="AE31" i="1" s="1"/>
  <c r="AG31" i="1" s="1"/>
  <c r="AJ31" i="1" s="1"/>
  <c r="AN31" i="1" s="1"/>
  <c r="AQ31" i="1" s="1"/>
  <c r="AC30" i="1"/>
  <c r="AC26" i="1"/>
  <c r="AE26" i="1" s="1"/>
  <c r="AK26" i="1" s="1"/>
  <c r="AO26" i="1" s="1"/>
  <c r="AQ26" i="1" s="1"/>
  <c r="AC25" i="1"/>
  <c r="AC24" i="1"/>
  <c r="AE24" i="1" s="1"/>
  <c r="AG24" i="1" s="1"/>
  <c r="AJ24" i="1" s="1"/>
  <c r="AN24" i="1" s="1"/>
  <c r="AQ24" i="1" s="1"/>
  <c r="AC20" i="1"/>
  <c r="AC19" i="1"/>
  <c r="AE19" i="1" s="1"/>
  <c r="AG19" i="1" s="1"/>
  <c r="AJ19" i="1" s="1"/>
  <c r="AC18" i="1"/>
  <c r="AC15" i="1"/>
  <c r="AE15" i="1" s="1"/>
  <c r="AG15" i="1" s="1"/>
  <c r="AK15" i="1" s="1"/>
  <c r="AO15" i="1" s="1"/>
  <c r="AQ15" i="1" s="1"/>
  <c r="K15" i="1" s="1"/>
  <c r="AC11" i="1"/>
  <c r="AC10" i="1"/>
  <c r="AE10" i="1" s="1"/>
  <c r="AG10" i="1" s="1"/>
  <c r="AK10" i="1" s="1"/>
  <c r="AC9" i="1"/>
  <c r="AC8" i="1"/>
  <c r="AO10" i="1" l="1"/>
  <c r="AQ10" i="1" s="1"/>
  <c r="AK34" i="1"/>
  <c r="AJ34" i="1"/>
  <c r="AN19" i="1"/>
  <c r="AQ19" i="1" s="1"/>
  <c r="AQ21" i="1" s="1"/>
  <c r="AO12" i="1"/>
  <c r="AN12" i="1"/>
  <c r="L15" i="1"/>
  <c r="AL12" i="1"/>
  <c r="AL21" i="1"/>
  <c r="AL27" i="1"/>
  <c r="AL32" i="1"/>
  <c r="AM12" i="1"/>
  <c r="AM21" i="1"/>
  <c r="AM27" i="1"/>
  <c r="AM32" i="1"/>
  <c r="AN27" i="1"/>
  <c r="AN32" i="1"/>
  <c r="AO21" i="1"/>
  <c r="AO27" i="1"/>
  <c r="AO32" i="1"/>
  <c r="AP12" i="1"/>
  <c r="AP21" i="1"/>
  <c r="AP27" i="1"/>
  <c r="AP32" i="1"/>
  <c r="D32" i="1"/>
  <c r="D27" i="1"/>
  <c r="D21" i="1"/>
  <c r="D12" i="1"/>
  <c r="AZ31" i="1"/>
  <c r="AZ30" i="1"/>
  <c r="AZ26" i="1"/>
  <c r="AZ25" i="1"/>
  <c r="AZ24" i="1"/>
  <c r="AZ20" i="1"/>
  <c r="AZ19" i="1"/>
  <c r="AZ18" i="1"/>
  <c r="AZ15" i="1"/>
  <c r="AZ11" i="1"/>
  <c r="AZ10" i="1"/>
  <c r="BD30" i="1"/>
  <c r="BA24" i="1"/>
  <c r="BC24" i="1" s="1"/>
  <c r="BA20" i="1"/>
  <c r="BC20" i="1" s="1"/>
  <c r="BD20" i="1" s="1"/>
  <c r="BA15" i="1"/>
  <c r="BC15" i="1" s="1"/>
  <c r="BD15" i="1" s="1"/>
  <c r="M15" i="1" s="1"/>
  <c r="BA11" i="1"/>
  <c r="BC11" i="1" s="1"/>
  <c r="BD11" i="1" s="1"/>
  <c r="AZ37" i="1"/>
  <c r="BA37" i="1"/>
  <c r="BC37" i="1" s="1"/>
  <c r="BD37" i="1" s="1"/>
  <c r="L37" i="1"/>
  <c r="N37" i="1" s="1"/>
  <c r="O37" i="1" s="1"/>
  <c r="G32" i="1"/>
  <c r="AC32" i="1" s="1"/>
  <c r="G27" i="1"/>
  <c r="AC27" i="1" s="1"/>
  <c r="G21" i="1"/>
  <c r="AC21" i="1" s="1"/>
  <c r="G12" i="1"/>
  <c r="AC12" i="1" s="1"/>
  <c r="J34" i="1"/>
  <c r="J41" i="1" s="1"/>
  <c r="BA10" i="1" l="1"/>
  <c r="BC10" i="1" s="1"/>
  <c r="BA19" i="1"/>
  <c r="BC19" i="1" s="1"/>
  <c r="BD19" i="1" s="1"/>
  <c r="BA26" i="1"/>
  <c r="BC26" i="1" s="1"/>
  <c r="BD26" i="1" s="1"/>
  <c r="AX27" i="1"/>
  <c r="T27" i="1"/>
  <c r="AX32" i="1"/>
  <c r="T32" i="1"/>
  <c r="AX12" i="1"/>
  <c r="T12" i="1"/>
  <c r="T21" i="1"/>
  <c r="AX21" i="1"/>
  <c r="AN21" i="1"/>
  <c r="AN34" i="1" s="1"/>
  <c r="K21" i="1"/>
  <c r="L21" i="1" s="1"/>
  <c r="AQ32" i="1"/>
  <c r="N15" i="1"/>
  <c r="O15" i="1" s="1"/>
  <c r="AQ27" i="1"/>
  <c r="BA31" i="1"/>
  <c r="BC31" i="1" s="1"/>
  <c r="BC32" i="1" s="1"/>
  <c r="BD32" i="1" s="1"/>
  <c r="M32" i="1" s="1"/>
  <c r="BA18" i="1"/>
  <c r="BC18" i="1" s="1"/>
  <c r="BD18" i="1" s="1"/>
  <c r="AQ12" i="1"/>
  <c r="K12" i="1" s="1"/>
  <c r="L12" i="1" s="1"/>
  <c r="AL34" i="1"/>
  <c r="G34" i="1"/>
  <c r="D34" i="1"/>
  <c r="AO34" i="1"/>
  <c r="BA25" i="1"/>
  <c r="BC25" i="1" s="1"/>
  <c r="BD25" i="1" s="1"/>
  <c r="BC12" i="1"/>
  <c r="BD10" i="1"/>
  <c r="BD24" i="1"/>
  <c r="AP34" i="1"/>
  <c r="AQ35" i="1" s="1"/>
  <c r="AM34" i="1"/>
  <c r="D41" i="1" l="1"/>
  <c r="T34" i="1"/>
  <c r="AX34" i="1"/>
  <c r="K32" i="1"/>
  <c r="L32" i="1" s="1"/>
  <c r="N32" i="1" s="1"/>
  <c r="O32" i="1" s="1"/>
  <c r="K27" i="1"/>
  <c r="L27" i="1" s="1"/>
  <c r="BD31" i="1"/>
  <c r="AC34" i="1"/>
  <c r="G41" i="1"/>
  <c r="BC21" i="1"/>
  <c r="BD21" i="1" s="1"/>
  <c r="M21" i="1" s="1"/>
  <c r="N21" i="1" s="1"/>
  <c r="O21" i="1" s="1"/>
  <c r="BC27" i="1"/>
  <c r="BD27" i="1" s="1"/>
  <c r="M27" i="1" s="1"/>
  <c r="AQ34" i="1"/>
  <c r="BD12" i="1"/>
  <c r="M12" i="1" s="1"/>
  <c r="K34" i="1" l="1"/>
  <c r="K41" i="1" s="1"/>
  <c r="L34" i="1"/>
  <c r="L41" i="1" s="1"/>
  <c r="N27" i="1"/>
  <c r="O27" i="1" s="1"/>
  <c r="BC34" i="1"/>
  <c r="BD34" i="1" s="1"/>
  <c r="M34" i="1"/>
  <c r="M41" i="1" s="1"/>
  <c r="N12" i="1"/>
  <c r="O12" i="1" s="1"/>
  <c r="N34" i="1" l="1"/>
  <c r="N41" i="1" s="1"/>
  <c r="O34" i="1" l="1"/>
  <c r="O41" i="1"/>
</calcChain>
</file>

<file path=xl/sharedStrings.xml><?xml version="1.0" encoding="utf-8"?>
<sst xmlns="http://schemas.openxmlformats.org/spreadsheetml/2006/main" count="274" uniqueCount="133">
  <si>
    <t>Priority</t>
  </si>
  <si>
    <t>Increase sales by 10%</t>
  </si>
  <si>
    <t>Key Learning Programs</t>
  </si>
  <si>
    <t>Target Audience</t>
  </si>
  <si>
    <t>Budget</t>
  </si>
  <si>
    <t>Cost</t>
  </si>
  <si>
    <t xml:space="preserve">Net </t>
  </si>
  <si>
    <t>Participants</t>
  </si>
  <si>
    <t>Marketing employees</t>
  </si>
  <si>
    <t>Total key programs</t>
  </si>
  <si>
    <t xml:space="preserve"> </t>
  </si>
  <si>
    <t>Impact of Learning</t>
  </si>
  <si>
    <t>Factory supervisors</t>
  </si>
  <si>
    <t>Reduce Injuries by 25%</t>
  </si>
  <si>
    <t>Consultative selling skills (new)</t>
  </si>
  <si>
    <t>Four Design courses (3 new)</t>
  </si>
  <si>
    <t xml:space="preserve">Five Safety courses (3 new) </t>
  </si>
  <si>
    <t>One Safety course (revised)</t>
  </si>
  <si>
    <t xml:space="preserve">Two Safety courses (1 new) </t>
  </si>
  <si>
    <t>Intro to supervision (revised)</t>
  </si>
  <si>
    <t>Leadership for managers (new)</t>
  </si>
  <si>
    <t>Advanced leadership (existing)</t>
  </si>
  <si>
    <t>Division managers</t>
  </si>
  <si>
    <t>Department heads</t>
  </si>
  <si>
    <t>2 point increase</t>
  </si>
  <si>
    <t>Individual development plans</t>
  </si>
  <si>
    <t xml:space="preserve">Increase retention by </t>
  </si>
  <si>
    <t>Unique</t>
  </si>
  <si>
    <t>Total</t>
  </si>
  <si>
    <t>NA</t>
  </si>
  <si>
    <t>Improve leadership</t>
  </si>
  <si>
    <t>Opport-</t>
  </si>
  <si>
    <t>unity</t>
  </si>
  <si>
    <t>Office employees</t>
  </si>
  <si>
    <t>All employees</t>
  </si>
  <si>
    <t>Manufact. associates</t>
  </si>
  <si>
    <t>15% reduct. in injuries</t>
  </si>
  <si>
    <t xml:space="preserve"> score by 5 points</t>
  </si>
  <si>
    <t xml:space="preserve"> on employee survey</t>
  </si>
  <si>
    <t>Reduce defects by 20%</t>
  </si>
  <si>
    <t>14% reduct. in defects</t>
  </si>
  <si>
    <t>Performance mgt (new)</t>
  </si>
  <si>
    <t>Mgt employees</t>
  </si>
  <si>
    <t>Impact</t>
  </si>
  <si>
    <t>ROI</t>
  </si>
  <si>
    <t>Unaligned Learning</t>
  </si>
  <si>
    <t>Grand Total for All Learning</t>
  </si>
  <si>
    <t xml:space="preserve">                              Thousands of Dollars                              </t>
  </si>
  <si>
    <t>====</t>
  </si>
  <si>
    <t>======</t>
  </si>
  <si>
    <t>Ten NPI modules (10 new)</t>
  </si>
  <si>
    <t xml:space="preserve">Grand Total </t>
  </si>
  <si>
    <t>New, other supervisors</t>
  </si>
  <si>
    <t>New, other engineers</t>
  </si>
  <si>
    <t xml:space="preserve"> 5 points</t>
  </si>
  <si>
    <t>1.5 point increase</t>
  </si>
  <si>
    <t>Benefit</t>
  </si>
  <si>
    <t>Courses: 20 New, 2 Revised</t>
  </si>
  <si>
    <t>Courses: 36 New, 5 Revised</t>
  </si>
  <si>
    <t>Main Work Sheet</t>
  </si>
  <si>
    <t>Labor &amp;</t>
  </si>
  <si>
    <t>Opportunity</t>
  </si>
  <si>
    <t>Hours</t>
  </si>
  <si>
    <t>Related</t>
  </si>
  <si>
    <t>in each</t>
  </si>
  <si>
    <t>Course</t>
  </si>
  <si>
    <t>per Hour</t>
  </si>
  <si>
    <t>Planned</t>
  </si>
  <si>
    <t>Learning</t>
  </si>
  <si>
    <t>Create IDP</t>
  </si>
  <si>
    <t>Opportunity Cost</t>
  </si>
  <si>
    <t>(Thousands of Dollars)</t>
  </si>
  <si>
    <t>Number of</t>
  </si>
  <si>
    <t>Note: The "10 x 1 hr ILT" means ten one-hour WBT modules</t>
  </si>
  <si>
    <t>Goals</t>
  </si>
  <si>
    <t>Learning for Top Five Goals</t>
  </si>
  <si>
    <t>Courses</t>
  </si>
  <si>
    <t xml:space="preserve">Number </t>
  </si>
  <si>
    <t>of</t>
  </si>
  <si>
    <t xml:space="preserve">        Development    </t>
  </si>
  <si>
    <t xml:space="preserve">        Delivery              </t>
  </si>
  <si>
    <t>Program</t>
  </si>
  <si>
    <t>Status</t>
  </si>
  <si>
    <t>Your staff</t>
  </si>
  <si>
    <t>Vendors</t>
  </si>
  <si>
    <t>Mgt</t>
  </si>
  <si>
    <t>New</t>
  </si>
  <si>
    <t>Revise</t>
  </si>
  <si>
    <t>Existing</t>
  </si>
  <si>
    <t>check</t>
  </si>
  <si>
    <t>Conservatively Assume Net Ben = 0</t>
  </si>
  <si>
    <t>Expand</t>
  </si>
  <si>
    <t>Contribution</t>
  </si>
  <si>
    <t>from</t>
  </si>
  <si>
    <t>Gross</t>
  </si>
  <si>
    <t>Total for Top Five Priorities</t>
  </si>
  <si>
    <t>2% higher sales</t>
  </si>
  <si>
    <t>Range = 20%-70%</t>
  </si>
  <si>
    <t>Classes</t>
  </si>
  <si>
    <t>Maximum</t>
  </si>
  <si>
    <t>Class Size</t>
  </si>
  <si>
    <t>Duaration</t>
  </si>
  <si>
    <t>Type of</t>
  </si>
  <si>
    <t>ILT</t>
  </si>
  <si>
    <t>WBT</t>
  </si>
  <si>
    <t xml:space="preserve">    Development Cost:</t>
  </si>
  <si>
    <t>Suggested Development Costs</t>
  </si>
  <si>
    <t>Suggested Delivery Costs</t>
  </si>
  <si>
    <t>per hour of completed WBT</t>
  </si>
  <si>
    <t xml:space="preserve">     Delivery Cost Calculated    </t>
  </si>
  <si>
    <t xml:space="preserve">                                                                                    For ILT Delivery                                                                                    </t>
  </si>
  <si>
    <t xml:space="preserve">                                    Budget Cost Summary                               </t>
  </si>
  <si>
    <t>Hours in</t>
  </si>
  <si>
    <t>Each Course</t>
  </si>
  <si>
    <t>Total Hours</t>
  </si>
  <si>
    <t>in the</t>
  </si>
  <si>
    <t>per hour</t>
  </si>
  <si>
    <t>per hour of completed ILT</t>
  </si>
  <si>
    <t xml:space="preserve">             Per hour          </t>
  </si>
  <si>
    <t xml:space="preserve">               Total            </t>
  </si>
  <si>
    <t>in Hours</t>
  </si>
  <si>
    <t>Instructor Hours</t>
  </si>
  <si>
    <t>Intro to supervision (existing)</t>
  </si>
  <si>
    <t>Advanced leadership (new)</t>
  </si>
  <si>
    <t xml:space="preserve">     Delivery Cost per Hour </t>
  </si>
  <si>
    <t>2020 Business Case for Learning</t>
  </si>
  <si>
    <t xml:space="preserve">Budget Cost Calculations </t>
  </si>
  <si>
    <t>Opportunity Cost Calculations</t>
  </si>
  <si>
    <t xml:space="preserve">for perfromance consulting; management of development and </t>
  </si>
  <si>
    <t xml:space="preserve">delivery; reinforcement; measurement; reporting; and </t>
  </si>
  <si>
    <t>all interactions with the goal owner</t>
  </si>
  <si>
    <r>
      <rPr>
        <b/>
        <sz val="11"/>
        <color theme="1"/>
        <rFont val="Calibri"/>
        <family val="2"/>
        <scheme val="minor"/>
      </rPr>
      <t>Program Management</t>
    </r>
    <r>
      <rPr>
        <sz val="11"/>
        <color theme="1"/>
        <rFont val="Calibri"/>
        <family val="2"/>
        <scheme val="minor"/>
      </rPr>
      <t xml:space="preserve"> includes the fully-burdened internal costs </t>
    </r>
  </si>
  <si>
    <t>Example: Communication Skills (revised)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</si>
</sst>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Font="1"/>
    <xf numFmtId="0" fontId="8" fillId="0" borderId="0" xfId="0" applyFont="1"/>
    <xf numFmtId="0" fontId="1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8" fillId="0" borderId="0" xfId="0" applyFont="1"/>
    <xf numFmtId="164" fontId="0" fillId="0" borderId="0" xfId="0" quotePrefix="1" applyNumberFormat="1" applyAlignment="1">
      <alignment horizontal="center"/>
    </xf>
    <xf numFmtId="0" fontId="0" fillId="0" borderId="0" xfId="0"/>
    <xf numFmtId="0" fontId="4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4" fontId="0" fillId="0" borderId="0" xfId="0" applyNumberForma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/>
    <xf numFmtId="164" fontId="0" fillId="0" borderId="0" xfId="0" quotePrefix="1" applyNumberFormat="1" applyAlignment="1">
      <alignment horizontal="center"/>
    </xf>
    <xf numFmtId="165" fontId="0" fillId="0" borderId="0" xfId="0" applyNumberFormat="1"/>
    <xf numFmtId="9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0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left"/>
    </xf>
    <xf numFmtId="166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" fontId="0" fillId="0" borderId="0" xfId="0" applyNumberFormat="1" applyFont="1" applyFill="1"/>
    <xf numFmtId="0" fontId="0" fillId="0" borderId="0" xfId="0" applyFont="1" applyFill="1"/>
    <xf numFmtId="166" fontId="0" fillId="0" borderId="0" xfId="0" applyNumberFormat="1" applyFont="1" applyFill="1"/>
    <xf numFmtId="166" fontId="0" fillId="0" borderId="0" xfId="0" applyNumberFormat="1" applyFont="1"/>
    <xf numFmtId="164" fontId="11" fillId="0" borderId="0" xfId="0" applyNumberFormat="1" applyFont="1" applyAlignment="1">
      <alignment horizontal="center"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3"/>
  <sheetViews>
    <sheetView tabSelected="1" zoomScale="90" zoomScaleNormal="90" workbookViewId="0"/>
  </sheetViews>
  <sheetFormatPr defaultRowHeight="14.6" x14ac:dyDescent="0.4"/>
  <cols>
    <col min="1" max="1" width="9.53515625" customWidth="1"/>
    <col min="2" max="2" width="22.3046875" customWidth="1"/>
    <col min="3" max="3" width="30.3046875" customWidth="1"/>
    <col min="4" max="4" width="10.53515625" style="46" customWidth="1"/>
    <col min="5" max="5" width="19.84375" customWidth="1"/>
    <col min="6" max="6" width="12.3046875" customWidth="1"/>
    <col min="7" max="7" width="13.84375" customWidth="1"/>
    <col min="8" max="8" width="11.15234375" customWidth="1"/>
    <col min="9" max="9" width="20" customWidth="1"/>
    <col min="10" max="10" width="14.69140625" customWidth="1"/>
    <col min="11" max="12" width="8.69140625" customWidth="1"/>
    <col min="13" max="13" width="9.3828125" customWidth="1"/>
    <col min="14" max="15" width="9.53515625" customWidth="1"/>
    <col min="16" max="17" width="9.53515625" style="46" customWidth="1"/>
    <col min="18" max="18" width="19.61328125" style="46" customWidth="1"/>
    <col min="19" max="19" width="25.3046875" style="46" customWidth="1"/>
    <col min="20" max="21" width="9.53515625" style="46" customWidth="1"/>
    <col min="22" max="23" width="12.53515625" style="46" customWidth="1"/>
    <col min="24" max="24" width="8.84375" style="46" customWidth="1"/>
    <col min="25" max="30" width="11.3046875" style="46" customWidth="1"/>
    <col min="31" max="31" width="10.23046875" style="46" customWidth="1"/>
    <col min="32" max="32" width="10.53515625" style="46" customWidth="1"/>
    <col min="33" max="33" width="15.07421875" style="46" customWidth="1"/>
    <col min="34" max="34" width="12.69140625" style="46" customWidth="1"/>
    <col min="35" max="35" width="13.4609375" style="46" customWidth="1"/>
    <col min="36" max="36" width="12.69140625" style="46" customWidth="1"/>
    <col min="37" max="37" width="13.23046875" style="46" customWidth="1"/>
    <col min="38" max="38" width="11" style="46" customWidth="1"/>
    <col min="39" max="42" width="9.53515625" style="46" customWidth="1"/>
    <col min="43" max="43" width="11.23046875" style="46" customWidth="1"/>
    <col min="44" max="46" width="9.53515625" style="46" customWidth="1"/>
    <col min="47" max="47" width="19.15234375" style="46" customWidth="1"/>
    <col min="48" max="48" width="19.921875" style="46" customWidth="1"/>
    <col min="49" max="49" width="9.84375" style="46" customWidth="1"/>
    <col min="50" max="50" width="13.53515625" style="46" customWidth="1"/>
    <col min="51" max="51" width="9.84375" style="46" customWidth="1"/>
    <col min="52" max="52" width="11.3046875" customWidth="1"/>
    <col min="53" max="53" width="7.84375" style="33" customWidth="1"/>
    <col min="54" max="54" width="9.15234375" customWidth="1"/>
    <col min="55" max="55" width="11.69140625" customWidth="1"/>
    <col min="56" max="56" width="22.84375" customWidth="1"/>
    <col min="57" max="57" width="52.3046875" customWidth="1"/>
    <col min="58" max="58" width="13.15234375" customWidth="1"/>
    <col min="59" max="59" width="7.84375" customWidth="1"/>
    <col min="60" max="60" width="11.3828125" customWidth="1"/>
    <col min="61" max="61" width="9.3828125" bestFit="1" customWidth="1"/>
    <col min="62" max="62" width="11" customWidth="1"/>
    <col min="66" max="66" width="12.3828125" customWidth="1"/>
    <col min="67" max="67" width="8.15234375" customWidth="1"/>
    <col min="69" max="69" width="12.69140625" customWidth="1"/>
    <col min="70" max="70" width="8" customWidth="1"/>
    <col min="76" max="76" width="35.84375" customWidth="1"/>
    <col min="77" max="77" width="39.15234375" customWidth="1"/>
    <col min="78" max="78" width="16.84375" customWidth="1"/>
    <col min="79" max="80" width="11.53515625" customWidth="1"/>
    <col min="81" max="81" width="12.69140625" customWidth="1"/>
    <col min="82" max="82" width="19.69140625" customWidth="1"/>
    <col min="83" max="83" width="12.53515625" customWidth="1"/>
    <col min="84" max="84" width="8.15234375" customWidth="1"/>
    <col min="85" max="86" width="8.3828125" customWidth="1"/>
    <col min="88" max="88" width="7.3046875" customWidth="1"/>
    <col min="89" max="89" width="18.53515625" customWidth="1"/>
    <col min="90" max="90" width="8.15234375" customWidth="1"/>
    <col min="91" max="91" width="36.3828125" customWidth="1"/>
    <col min="92" max="92" width="13.84375" customWidth="1"/>
    <col min="93" max="93" width="7.3828125" customWidth="1"/>
    <col min="94" max="94" width="12.3046875" customWidth="1"/>
    <col min="98" max="98" width="7.84375" customWidth="1"/>
    <col min="99" max="99" width="8.3046875" customWidth="1"/>
    <col min="100" max="100" width="2.15234375" customWidth="1"/>
    <col min="101" max="101" width="12.15234375" customWidth="1"/>
    <col min="102" max="102" width="7.53515625" customWidth="1"/>
    <col min="104" max="104" width="12.84375" customWidth="1"/>
    <col min="105" max="105" width="1.15234375" customWidth="1"/>
    <col min="106" max="106" width="8.3046875" customWidth="1"/>
  </cols>
  <sheetData>
    <row r="1" spans="1:70" ht="15.9" x14ac:dyDescent="0.45">
      <c r="A1" s="7"/>
      <c r="Q1" s="67"/>
      <c r="BN1" s="12"/>
      <c r="BO1" s="12"/>
      <c r="BP1" s="12"/>
    </row>
    <row r="2" spans="1:70" x14ac:dyDescent="0.4">
      <c r="A2" s="6"/>
      <c r="F2" s="15"/>
      <c r="G2" s="15"/>
    </row>
    <row r="3" spans="1:70" ht="48" customHeight="1" x14ac:dyDescent="1.2">
      <c r="C3" s="25" t="s">
        <v>125</v>
      </c>
      <c r="D3" s="44"/>
      <c r="E3" s="32"/>
    </row>
    <row r="4" spans="1:70" ht="30" customHeight="1" x14ac:dyDescent="1.2">
      <c r="C4" s="32"/>
      <c r="D4" s="60"/>
      <c r="E4" s="32" t="s">
        <v>59</v>
      </c>
      <c r="F4" s="8"/>
      <c r="G4" s="8"/>
      <c r="H4" s="8"/>
      <c r="I4" s="8"/>
      <c r="J4" s="25"/>
      <c r="K4" s="25"/>
      <c r="L4" s="32"/>
      <c r="M4" s="25"/>
      <c r="N4" s="25"/>
      <c r="O4" s="25"/>
      <c r="P4" s="44"/>
      <c r="Q4" s="44"/>
      <c r="R4" s="44"/>
      <c r="S4" s="44"/>
      <c r="T4" s="44"/>
      <c r="U4" s="44"/>
      <c r="V4" s="60" t="s">
        <v>126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O4" s="44"/>
      <c r="AP4" s="44"/>
      <c r="AQ4" s="44"/>
      <c r="AR4" s="44"/>
      <c r="AS4" s="44"/>
      <c r="AT4" s="44"/>
      <c r="AU4" s="44"/>
      <c r="AV4" s="44"/>
      <c r="AW4" s="60" t="s">
        <v>127</v>
      </c>
      <c r="AZ4" s="25"/>
      <c r="BF4" s="60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</row>
    <row r="5" spans="1:70" ht="31.5" customHeight="1" x14ac:dyDescent="1.2">
      <c r="E5" s="25"/>
      <c r="F5" s="2"/>
      <c r="G5" s="2"/>
      <c r="BG5" s="8"/>
      <c r="BH5" s="8"/>
    </row>
    <row r="6" spans="1:70" ht="26.15" x14ac:dyDescent="0.7">
      <c r="E6" s="2"/>
      <c r="F6" s="2"/>
      <c r="H6" s="52" t="s">
        <v>67</v>
      </c>
      <c r="J6" s="3" t="s">
        <v>47</v>
      </c>
      <c r="Q6" s="34"/>
      <c r="S6" s="34"/>
      <c r="T6" s="52"/>
      <c r="U6" s="52"/>
      <c r="V6" s="52"/>
      <c r="W6" s="52"/>
      <c r="X6" s="52"/>
      <c r="Y6" s="50"/>
      <c r="Z6" s="50"/>
      <c r="AA6" s="50"/>
      <c r="AB6" s="50"/>
      <c r="AC6" s="47" t="s">
        <v>110</v>
      </c>
      <c r="AE6" s="50"/>
      <c r="AF6" s="50"/>
      <c r="AL6" s="47" t="s">
        <v>111</v>
      </c>
      <c r="BB6" s="33"/>
      <c r="BC6" s="33"/>
      <c r="BH6" s="3"/>
    </row>
    <row r="7" spans="1:70" ht="15.9" x14ac:dyDescent="0.45">
      <c r="A7" s="1"/>
      <c r="C7" s="1"/>
      <c r="D7" s="52" t="s">
        <v>77</v>
      </c>
      <c r="E7" s="1"/>
      <c r="F7" s="7"/>
      <c r="H7" s="52" t="s">
        <v>92</v>
      </c>
      <c r="I7" s="7"/>
      <c r="J7" s="10"/>
      <c r="K7" s="10"/>
      <c r="L7" s="10"/>
      <c r="M7" s="10" t="s">
        <v>31</v>
      </c>
      <c r="N7" s="10"/>
      <c r="O7" s="10"/>
      <c r="P7" s="52"/>
      <c r="Q7" s="34"/>
      <c r="S7" s="34"/>
      <c r="T7" s="52" t="s">
        <v>77</v>
      </c>
      <c r="U7" s="52"/>
      <c r="V7" s="68"/>
      <c r="W7" s="68" t="s">
        <v>114</v>
      </c>
      <c r="X7" s="68"/>
      <c r="Y7" s="50" t="s">
        <v>105</v>
      </c>
      <c r="Z7" s="52"/>
      <c r="AA7" s="50" t="s">
        <v>105</v>
      </c>
      <c r="AB7" s="52"/>
      <c r="AC7" s="52"/>
      <c r="AI7" s="52"/>
      <c r="AJ7" s="52"/>
      <c r="AK7" s="52"/>
      <c r="AR7" s="52"/>
      <c r="AS7" s="52"/>
      <c r="AT7" s="52"/>
      <c r="AU7" s="52"/>
      <c r="AV7" s="52"/>
      <c r="AW7" s="52" t="s">
        <v>62</v>
      </c>
      <c r="AX7" s="52" t="s">
        <v>77</v>
      </c>
      <c r="AY7" s="52"/>
      <c r="AZ7" s="52" t="s">
        <v>28</v>
      </c>
      <c r="BB7" s="37" t="s">
        <v>60</v>
      </c>
      <c r="BC7" s="34"/>
      <c r="BF7" s="7"/>
      <c r="BG7" s="7"/>
      <c r="BH7" s="3"/>
      <c r="BN7" s="3"/>
      <c r="BQ7" s="1"/>
    </row>
    <row r="8" spans="1:70" ht="15.9" x14ac:dyDescent="0.45">
      <c r="A8" s="1"/>
      <c r="C8" s="1"/>
      <c r="D8" s="52" t="s">
        <v>78</v>
      </c>
      <c r="E8" s="1"/>
      <c r="F8" s="10" t="s">
        <v>27</v>
      </c>
      <c r="G8" s="52" t="s">
        <v>28</v>
      </c>
      <c r="H8" s="52" t="s">
        <v>93</v>
      </c>
      <c r="I8" s="52" t="s">
        <v>67</v>
      </c>
      <c r="J8" s="10" t="s">
        <v>94</v>
      </c>
      <c r="K8" s="10" t="s">
        <v>4</v>
      </c>
      <c r="L8" s="10" t="s">
        <v>4</v>
      </c>
      <c r="M8" s="10" t="s">
        <v>32</v>
      </c>
      <c r="N8" s="10" t="s">
        <v>6</v>
      </c>
      <c r="O8" s="10"/>
      <c r="P8" s="52"/>
      <c r="Q8" s="34"/>
      <c r="S8" s="34"/>
      <c r="T8" s="52" t="s">
        <v>78</v>
      </c>
      <c r="U8" s="52" t="s">
        <v>102</v>
      </c>
      <c r="V8" s="68" t="s">
        <v>112</v>
      </c>
      <c r="W8" s="68" t="s">
        <v>115</v>
      </c>
      <c r="X8" s="68"/>
      <c r="Y8" s="16" t="s">
        <v>118</v>
      </c>
      <c r="Z8" s="53"/>
      <c r="AA8" s="16" t="s">
        <v>119</v>
      </c>
      <c r="AB8" s="53"/>
      <c r="AC8" s="52" t="str">
        <f>+G8</f>
        <v>Total</v>
      </c>
      <c r="AD8" s="52" t="s">
        <v>99</v>
      </c>
      <c r="AE8" s="52" t="s">
        <v>72</v>
      </c>
      <c r="AF8" s="52" t="s">
        <v>101</v>
      </c>
      <c r="AG8" s="52" t="s">
        <v>72</v>
      </c>
      <c r="AH8" s="47" t="s">
        <v>124</v>
      </c>
      <c r="AI8" s="53"/>
      <c r="AJ8" s="16" t="s">
        <v>109</v>
      </c>
      <c r="AK8" s="53"/>
      <c r="AL8" s="16" t="s">
        <v>79</v>
      </c>
      <c r="AM8" s="17"/>
      <c r="AN8" s="16" t="s">
        <v>80</v>
      </c>
      <c r="AO8" s="17"/>
      <c r="AP8" s="52" t="s">
        <v>81</v>
      </c>
      <c r="AQ8" s="52"/>
      <c r="AR8" s="52"/>
      <c r="AS8" s="52"/>
      <c r="AT8" s="52"/>
      <c r="AU8" s="52"/>
      <c r="AV8" s="52"/>
      <c r="AW8" s="52" t="s">
        <v>64</v>
      </c>
      <c r="AX8" s="52" t="s">
        <v>78</v>
      </c>
      <c r="AY8" s="52" t="s">
        <v>28</v>
      </c>
      <c r="AZ8" s="52" t="s">
        <v>27</v>
      </c>
      <c r="BA8" s="52" t="s">
        <v>28</v>
      </c>
      <c r="BB8" s="37" t="s">
        <v>63</v>
      </c>
      <c r="BC8" s="37" t="s">
        <v>61</v>
      </c>
      <c r="BD8" s="52" t="s">
        <v>70</v>
      </c>
      <c r="BF8" s="7"/>
      <c r="BG8" s="7"/>
      <c r="BH8" s="16"/>
      <c r="BI8" s="17"/>
      <c r="BJ8" s="16"/>
      <c r="BK8" s="17"/>
      <c r="BL8" s="10"/>
      <c r="BM8" s="10"/>
      <c r="BN8" s="10"/>
      <c r="BO8" s="6"/>
      <c r="BP8" s="10"/>
      <c r="BQ8" s="10"/>
      <c r="BR8" s="10"/>
    </row>
    <row r="9" spans="1:70" ht="15.9" x14ac:dyDescent="0.45">
      <c r="A9" s="3" t="s">
        <v>0</v>
      </c>
      <c r="B9" s="47" t="s">
        <v>74</v>
      </c>
      <c r="C9" s="3" t="s">
        <v>2</v>
      </c>
      <c r="D9" s="53" t="s">
        <v>76</v>
      </c>
      <c r="E9" s="3" t="s">
        <v>3</v>
      </c>
      <c r="F9" s="3" t="s">
        <v>7</v>
      </c>
      <c r="G9" s="53" t="s">
        <v>7</v>
      </c>
      <c r="H9" s="53" t="s">
        <v>68</v>
      </c>
      <c r="I9" s="3" t="s">
        <v>11</v>
      </c>
      <c r="J9" s="11" t="s">
        <v>56</v>
      </c>
      <c r="K9" s="11" t="s">
        <v>5</v>
      </c>
      <c r="L9" s="11" t="s">
        <v>43</v>
      </c>
      <c r="M9" s="11" t="s">
        <v>5</v>
      </c>
      <c r="N9" s="11" t="s">
        <v>56</v>
      </c>
      <c r="O9" s="11" t="s">
        <v>44</v>
      </c>
      <c r="P9" s="53"/>
      <c r="Q9" s="47" t="s">
        <v>0</v>
      </c>
      <c r="R9" s="47" t="s">
        <v>74</v>
      </c>
      <c r="S9" s="47" t="s">
        <v>2</v>
      </c>
      <c r="T9" s="53" t="s">
        <v>76</v>
      </c>
      <c r="U9" s="53" t="s">
        <v>68</v>
      </c>
      <c r="V9" s="69" t="s">
        <v>113</v>
      </c>
      <c r="W9" s="69" t="s">
        <v>81</v>
      </c>
      <c r="X9" s="53" t="s">
        <v>82</v>
      </c>
      <c r="Y9" s="53" t="s">
        <v>83</v>
      </c>
      <c r="Z9" s="53" t="s">
        <v>84</v>
      </c>
      <c r="AA9" s="53" t="s">
        <v>83</v>
      </c>
      <c r="AB9" s="53" t="s">
        <v>84</v>
      </c>
      <c r="AC9" s="53" t="str">
        <f>+G9</f>
        <v>Participants</v>
      </c>
      <c r="AD9" s="53" t="s">
        <v>100</v>
      </c>
      <c r="AE9" s="53" t="s">
        <v>98</v>
      </c>
      <c r="AF9" s="53" t="s">
        <v>120</v>
      </c>
      <c r="AG9" s="53" t="s">
        <v>121</v>
      </c>
      <c r="AH9" s="53" t="s">
        <v>83</v>
      </c>
      <c r="AI9" s="53" t="s">
        <v>84</v>
      </c>
      <c r="AJ9" s="53" t="s">
        <v>83</v>
      </c>
      <c r="AK9" s="53" t="s">
        <v>84</v>
      </c>
      <c r="AL9" s="53" t="s">
        <v>83</v>
      </c>
      <c r="AM9" s="53" t="s">
        <v>84</v>
      </c>
      <c r="AN9" s="53" t="s">
        <v>83</v>
      </c>
      <c r="AO9" s="53" t="s">
        <v>84</v>
      </c>
      <c r="AP9" s="53" t="s">
        <v>85</v>
      </c>
      <c r="AQ9" s="53" t="s">
        <v>28</v>
      </c>
      <c r="AR9" s="53"/>
      <c r="AS9" s="53"/>
      <c r="AT9" s="47" t="s">
        <v>0</v>
      </c>
      <c r="AU9" s="47" t="s">
        <v>74</v>
      </c>
      <c r="AV9" s="47" t="s">
        <v>3</v>
      </c>
      <c r="AW9" s="53" t="s">
        <v>65</v>
      </c>
      <c r="AX9" s="53" t="s">
        <v>76</v>
      </c>
      <c r="AY9" s="53" t="s">
        <v>62</v>
      </c>
      <c r="AZ9" s="53" t="s">
        <v>7</v>
      </c>
      <c r="BA9" s="38" t="s">
        <v>62</v>
      </c>
      <c r="BB9" s="38" t="s">
        <v>66</v>
      </c>
      <c r="BC9" s="38" t="s">
        <v>5</v>
      </c>
      <c r="BD9" s="53" t="s">
        <v>71</v>
      </c>
      <c r="BF9" s="3"/>
      <c r="BG9" s="3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70" x14ac:dyDescent="0.4">
      <c r="A10" s="6">
        <v>1</v>
      </c>
      <c r="B10" t="s">
        <v>1</v>
      </c>
      <c r="C10" t="s">
        <v>14</v>
      </c>
      <c r="D10" s="49">
        <v>1</v>
      </c>
      <c r="E10" t="s">
        <v>8</v>
      </c>
      <c r="F10" s="15">
        <v>100</v>
      </c>
      <c r="G10" s="15">
        <v>100</v>
      </c>
      <c r="H10" s="4" t="s">
        <v>10</v>
      </c>
      <c r="J10" s="70"/>
      <c r="K10" s="6"/>
      <c r="L10" s="6"/>
      <c r="M10" s="6"/>
      <c r="N10" s="6"/>
      <c r="O10" s="6"/>
      <c r="P10" s="49"/>
      <c r="Q10" s="49">
        <v>1</v>
      </c>
      <c r="R10" s="46" t="s">
        <v>1</v>
      </c>
      <c r="S10" s="46" t="s">
        <v>14</v>
      </c>
      <c r="T10" s="30">
        <f>+D10</f>
        <v>1</v>
      </c>
      <c r="U10" s="71" t="s">
        <v>103</v>
      </c>
      <c r="V10" s="72">
        <v>16</v>
      </c>
      <c r="W10" s="72">
        <f>+T10*V10</f>
        <v>16</v>
      </c>
      <c r="X10" s="30" t="s">
        <v>86</v>
      </c>
      <c r="Y10" s="84"/>
      <c r="Z10" s="84">
        <v>3000</v>
      </c>
      <c r="AA10" s="84"/>
      <c r="AB10" s="84">
        <f>+W10*Z10</f>
        <v>48000</v>
      </c>
      <c r="AC10" s="85">
        <f>+G10</f>
        <v>100</v>
      </c>
      <c r="AD10" s="85">
        <v>25</v>
      </c>
      <c r="AE10" s="72">
        <f>+AC10/AD10</f>
        <v>4</v>
      </c>
      <c r="AF10" s="83">
        <f>+V10</f>
        <v>16</v>
      </c>
      <c r="AG10" s="83">
        <f>+AE10*AF10</f>
        <v>64</v>
      </c>
      <c r="AH10" s="84"/>
      <c r="AI10" s="78">
        <v>200</v>
      </c>
      <c r="AJ10" s="84"/>
      <c r="AK10" s="78">
        <f>+AG10*AI10</f>
        <v>12800</v>
      </c>
      <c r="AL10" s="54">
        <f>+AA10</f>
        <v>0</v>
      </c>
      <c r="AM10" s="54">
        <f>+AB10</f>
        <v>48000</v>
      </c>
      <c r="AN10" s="54">
        <f>+AJ10</f>
        <v>0</v>
      </c>
      <c r="AO10" s="54">
        <f>+AK10</f>
        <v>12800</v>
      </c>
      <c r="AP10" s="54">
        <v>25000</v>
      </c>
      <c r="AQ10" s="54">
        <f>SUM(AL10:AP10)</f>
        <v>85800</v>
      </c>
      <c r="AR10" s="49"/>
      <c r="AS10" s="49"/>
      <c r="AT10" s="49">
        <v>1</v>
      </c>
      <c r="AU10" s="46" t="s">
        <v>1</v>
      </c>
      <c r="AV10" s="46" t="s">
        <v>8</v>
      </c>
      <c r="AW10" s="41">
        <f>+V10</f>
        <v>16</v>
      </c>
      <c r="AX10" s="49">
        <f>+D10</f>
        <v>1</v>
      </c>
      <c r="AY10" s="41">
        <f>+AW10*AX10</f>
        <v>16</v>
      </c>
      <c r="AZ10" s="41">
        <f>+F10</f>
        <v>100</v>
      </c>
      <c r="BA10" s="41">
        <f>+AY10*AZ10</f>
        <v>1600</v>
      </c>
      <c r="BB10" s="39">
        <v>45</v>
      </c>
      <c r="BC10" s="39">
        <f>+BA10*BB10</f>
        <v>72000</v>
      </c>
      <c r="BD10" s="54">
        <f>+BC10/1000</f>
        <v>72</v>
      </c>
      <c r="BH10" s="12"/>
      <c r="BI10" s="12"/>
      <c r="BJ10" s="12"/>
      <c r="BK10" s="12"/>
      <c r="BL10" s="12"/>
      <c r="BM10" s="12"/>
      <c r="BN10" s="15"/>
      <c r="BO10" s="15"/>
      <c r="BP10" s="12"/>
      <c r="BQ10" s="12"/>
      <c r="BR10" s="12"/>
    </row>
    <row r="11" spans="1:70" x14ac:dyDescent="0.4">
      <c r="A11" s="6"/>
      <c r="C11" t="s">
        <v>50</v>
      </c>
      <c r="D11" s="66">
        <v>10</v>
      </c>
      <c r="E11" t="s">
        <v>8</v>
      </c>
      <c r="F11" s="19">
        <v>100</v>
      </c>
      <c r="G11" s="19">
        <v>1000</v>
      </c>
      <c r="H11" s="4" t="s">
        <v>10</v>
      </c>
      <c r="J11" s="70"/>
      <c r="K11" s="6"/>
      <c r="L11" s="6"/>
      <c r="M11" s="6"/>
      <c r="N11" s="6"/>
      <c r="O11" s="6"/>
      <c r="P11" s="49"/>
      <c r="Q11" s="49"/>
      <c r="S11" s="46" t="s">
        <v>50</v>
      </c>
      <c r="T11" s="30">
        <f t="shared" ref="T11:T34" si="0">+D11</f>
        <v>10</v>
      </c>
      <c r="U11" s="71" t="s">
        <v>104</v>
      </c>
      <c r="V11" s="72">
        <v>1</v>
      </c>
      <c r="W11" s="72">
        <f>+T11*V11</f>
        <v>10</v>
      </c>
      <c r="X11" s="30" t="s">
        <v>86</v>
      </c>
      <c r="Y11" s="86"/>
      <c r="Z11" s="84">
        <v>6000</v>
      </c>
      <c r="AA11" s="84"/>
      <c r="AB11" s="84">
        <f>+W11*Z11</f>
        <v>60000</v>
      </c>
      <c r="AC11" s="87">
        <f>+G11</f>
        <v>1000</v>
      </c>
      <c r="AD11" s="87"/>
      <c r="AE11" s="72"/>
      <c r="AF11" s="83"/>
      <c r="AG11" s="83"/>
      <c r="AH11" s="84"/>
      <c r="AI11" s="78"/>
      <c r="AJ11" s="84"/>
      <c r="AK11" s="78"/>
      <c r="AL11" s="56">
        <f>+AA11</f>
        <v>0</v>
      </c>
      <c r="AM11" s="56">
        <f>+AB11</f>
        <v>60000</v>
      </c>
      <c r="AN11" s="92">
        <f>+AJ11</f>
        <v>0</v>
      </c>
      <c r="AO11" s="92">
        <f>+AK11</f>
        <v>0</v>
      </c>
      <c r="AP11" s="56">
        <v>25000</v>
      </c>
      <c r="AQ11" s="54">
        <f>SUM(AL11:AP11)</f>
        <v>85000</v>
      </c>
      <c r="AR11" s="49"/>
      <c r="AS11" s="49"/>
      <c r="AT11" s="49"/>
      <c r="AV11" s="46" t="s">
        <v>8</v>
      </c>
      <c r="AW11" s="41">
        <f>+V11</f>
        <v>1</v>
      </c>
      <c r="AX11" s="49">
        <f>+D11</f>
        <v>10</v>
      </c>
      <c r="AY11" s="41">
        <f>+AW11*AX11</f>
        <v>10</v>
      </c>
      <c r="AZ11" s="41">
        <f>+F11</f>
        <v>100</v>
      </c>
      <c r="BA11" s="41">
        <f>+AY11*AZ11</f>
        <v>1000</v>
      </c>
      <c r="BB11" s="39">
        <v>45</v>
      </c>
      <c r="BC11" s="40">
        <f>+BA11*BB11</f>
        <v>45000</v>
      </c>
      <c r="BD11" s="56">
        <f t="shared" ref="BD11:BD12" si="1">+BC11/1000</f>
        <v>45</v>
      </c>
      <c r="BE11" t="s">
        <v>73</v>
      </c>
      <c r="BH11" s="12"/>
      <c r="BI11" s="12"/>
      <c r="BJ11" s="12"/>
      <c r="BK11" s="12"/>
      <c r="BL11" s="12"/>
      <c r="BM11" s="14"/>
      <c r="BN11" s="15"/>
      <c r="BO11" s="15"/>
      <c r="BP11" s="12"/>
      <c r="BQ11" s="14"/>
      <c r="BR11" s="14"/>
    </row>
    <row r="12" spans="1:70" x14ac:dyDescent="0.4">
      <c r="A12" s="6"/>
      <c r="C12" t="s">
        <v>9</v>
      </c>
      <c r="D12" s="49">
        <f>SUM(D10:D11)</f>
        <v>11</v>
      </c>
      <c r="F12" s="15">
        <v>100</v>
      </c>
      <c r="G12" s="15">
        <f>+G10+G11</f>
        <v>1100</v>
      </c>
      <c r="H12" s="5">
        <v>0.2</v>
      </c>
      <c r="I12" t="s">
        <v>96</v>
      </c>
      <c r="J12" s="75">
        <v>500</v>
      </c>
      <c r="K12" s="12">
        <f>+AQ12/1000</f>
        <v>170.8</v>
      </c>
      <c r="L12" s="12">
        <f>+J12-K12</f>
        <v>329.2</v>
      </c>
      <c r="M12" s="12">
        <f>+BD12</f>
        <v>117</v>
      </c>
      <c r="N12" s="12">
        <f>+L12-M12</f>
        <v>212.2</v>
      </c>
      <c r="O12" s="5">
        <f>+N12/(K12+M12)</f>
        <v>0.73731758165392625</v>
      </c>
      <c r="P12" s="48"/>
      <c r="Q12" s="49"/>
      <c r="S12" s="46" t="s">
        <v>9</v>
      </c>
      <c r="T12" s="30">
        <f t="shared" si="0"/>
        <v>11</v>
      </c>
      <c r="U12" s="71"/>
      <c r="V12" s="72"/>
      <c r="W12" s="72"/>
      <c r="X12" s="30"/>
      <c r="Y12" s="84"/>
      <c r="Z12" s="84"/>
      <c r="AA12" s="84"/>
      <c r="AB12" s="84"/>
      <c r="AC12" s="85">
        <f>+G12</f>
        <v>1100</v>
      </c>
      <c r="AD12" s="85"/>
      <c r="AE12" s="72"/>
      <c r="AF12" s="83"/>
      <c r="AG12" s="83"/>
      <c r="AH12" s="84"/>
      <c r="AI12" s="78"/>
      <c r="AJ12" s="84"/>
      <c r="AK12" s="78"/>
      <c r="AL12" s="54">
        <f t="shared" ref="AL12:AQ12" si="2">+AL10+AL11</f>
        <v>0</v>
      </c>
      <c r="AM12" s="54">
        <f t="shared" si="2"/>
        <v>108000</v>
      </c>
      <c r="AN12" s="54">
        <f t="shared" si="2"/>
        <v>0</v>
      </c>
      <c r="AO12" s="54">
        <f t="shared" si="2"/>
        <v>12800</v>
      </c>
      <c r="AP12" s="54">
        <f>+AP10+AP11</f>
        <v>50000</v>
      </c>
      <c r="AQ12" s="54">
        <f t="shared" si="2"/>
        <v>170800</v>
      </c>
      <c r="AR12" s="48"/>
      <c r="AS12" s="48"/>
      <c r="AT12" s="49"/>
      <c r="AW12" s="41"/>
      <c r="AX12" s="49">
        <f>+D12</f>
        <v>11</v>
      </c>
      <c r="AY12" s="41"/>
      <c r="AZ12" s="41"/>
      <c r="BA12" s="41"/>
      <c r="BB12" s="39"/>
      <c r="BC12" s="39">
        <f>SUM(BC10:BC11)</f>
        <v>117000</v>
      </c>
      <c r="BD12" s="54">
        <f t="shared" si="1"/>
        <v>117</v>
      </c>
      <c r="BH12" s="12"/>
      <c r="BI12" s="12"/>
      <c r="BJ12" s="12"/>
      <c r="BK12" s="12"/>
      <c r="BL12" s="12"/>
      <c r="BM12" s="12"/>
      <c r="BN12" s="15"/>
      <c r="BO12" s="15"/>
      <c r="BP12" s="12"/>
      <c r="BQ12" s="12"/>
      <c r="BR12" s="12"/>
    </row>
    <row r="13" spans="1:70" x14ac:dyDescent="0.4">
      <c r="A13" s="6"/>
      <c r="D13" s="49"/>
      <c r="F13" s="15"/>
      <c r="G13" s="15"/>
      <c r="H13" s="5"/>
      <c r="J13" s="75"/>
      <c r="K13" s="12"/>
      <c r="L13" s="12"/>
      <c r="M13" s="12"/>
      <c r="N13" s="12"/>
      <c r="O13" s="12"/>
      <c r="P13" s="54"/>
      <c r="Q13" s="49"/>
      <c r="T13" s="30"/>
      <c r="U13" s="71"/>
      <c r="V13" s="72"/>
      <c r="W13" s="72"/>
      <c r="X13" s="30"/>
      <c r="Y13" s="84"/>
      <c r="Z13" s="84"/>
      <c r="AA13" s="84"/>
      <c r="AB13" s="84"/>
      <c r="AC13" s="85"/>
      <c r="AD13" s="85"/>
      <c r="AE13" s="72"/>
      <c r="AF13" s="83"/>
      <c r="AG13" s="83"/>
      <c r="AH13" s="84"/>
      <c r="AI13" s="78"/>
      <c r="AJ13" s="84"/>
      <c r="AK13" s="78"/>
      <c r="AL13" s="54"/>
      <c r="AM13" s="54"/>
      <c r="AN13" s="54"/>
      <c r="AO13" s="54"/>
      <c r="AP13" s="54"/>
      <c r="AQ13" s="54"/>
      <c r="AR13" s="54"/>
      <c r="AS13" s="54"/>
      <c r="AT13" s="49"/>
      <c r="AW13" s="41"/>
      <c r="AX13" s="49"/>
      <c r="AY13" s="41"/>
      <c r="AZ13" s="41"/>
      <c r="BA13" s="41"/>
      <c r="BB13" s="39"/>
      <c r="BC13" s="39"/>
      <c r="BD13" s="51"/>
      <c r="BH13" s="12"/>
      <c r="BI13" s="12"/>
      <c r="BJ13" s="12"/>
      <c r="BK13" s="12"/>
      <c r="BL13" s="12"/>
      <c r="BM13" s="12"/>
      <c r="BN13" s="15"/>
      <c r="BO13" s="15"/>
      <c r="BP13" s="12"/>
      <c r="BQ13" s="12"/>
      <c r="BR13" s="12"/>
    </row>
    <row r="14" spans="1:70" x14ac:dyDescent="0.4">
      <c r="A14" s="6"/>
      <c r="D14" s="49"/>
      <c r="F14" s="15"/>
      <c r="G14" s="15"/>
      <c r="H14" s="6"/>
      <c r="J14" s="75"/>
      <c r="K14" s="12"/>
      <c r="L14" s="12"/>
      <c r="M14" s="12"/>
      <c r="N14" s="12"/>
      <c r="O14" s="12"/>
      <c r="P14" s="54"/>
      <c r="Q14" s="49"/>
      <c r="T14" s="30"/>
      <c r="U14" s="71"/>
      <c r="V14" s="72"/>
      <c r="W14" s="72"/>
      <c r="X14" s="30"/>
      <c r="Y14" s="84"/>
      <c r="Z14" s="84"/>
      <c r="AA14" s="84"/>
      <c r="AB14" s="84"/>
      <c r="AC14" s="85"/>
      <c r="AD14" s="85"/>
      <c r="AE14" s="72"/>
      <c r="AF14" s="83"/>
      <c r="AG14" s="83"/>
      <c r="AH14" s="84"/>
      <c r="AI14" s="78"/>
      <c r="AJ14" s="84"/>
      <c r="AK14" s="78"/>
      <c r="AL14" s="54"/>
      <c r="AM14" s="54"/>
      <c r="AN14" s="54"/>
      <c r="AO14" s="54"/>
      <c r="AP14" s="54"/>
      <c r="AQ14" s="54"/>
      <c r="AR14" s="54"/>
      <c r="AS14" s="54"/>
      <c r="AT14" s="49"/>
      <c r="AW14" s="41"/>
      <c r="AX14" s="49"/>
      <c r="AY14" s="41"/>
      <c r="AZ14" s="41"/>
      <c r="BA14" s="41"/>
      <c r="BB14" s="39"/>
      <c r="BC14" s="39"/>
      <c r="BD14" s="51"/>
      <c r="BH14" s="12"/>
      <c r="BI14" s="12"/>
      <c r="BJ14" s="12"/>
      <c r="BK14" s="12"/>
      <c r="BL14" s="12"/>
      <c r="BM14" s="12"/>
      <c r="BN14" s="15"/>
      <c r="BO14" s="15"/>
      <c r="BP14" s="12"/>
      <c r="BQ14" s="12"/>
      <c r="BR14" s="12"/>
    </row>
    <row r="15" spans="1:70" x14ac:dyDescent="0.4">
      <c r="A15" s="6">
        <v>2</v>
      </c>
      <c r="B15" t="s">
        <v>39</v>
      </c>
      <c r="C15" t="s">
        <v>15</v>
      </c>
      <c r="D15" s="49">
        <v>4</v>
      </c>
      <c r="E15" t="s">
        <v>53</v>
      </c>
      <c r="F15" s="15">
        <v>200</v>
      </c>
      <c r="G15" s="15">
        <v>800</v>
      </c>
      <c r="H15" s="5">
        <v>0.7</v>
      </c>
      <c r="I15" t="s">
        <v>40</v>
      </c>
      <c r="J15" s="75">
        <v>1400</v>
      </c>
      <c r="K15" s="54">
        <f>+AQ15/1000</f>
        <v>248.4</v>
      </c>
      <c r="L15" s="12">
        <f>+J15-K15</f>
        <v>1151.5999999999999</v>
      </c>
      <c r="M15" s="12">
        <f>+BD15</f>
        <v>512</v>
      </c>
      <c r="N15" s="12">
        <f>+L15-M15</f>
        <v>639.59999999999991</v>
      </c>
      <c r="O15" s="5">
        <f>+N15/(K15+M15)</f>
        <v>0.841136244082062</v>
      </c>
      <c r="P15" s="48"/>
      <c r="Q15" s="49">
        <v>2</v>
      </c>
      <c r="R15" s="46" t="s">
        <v>39</v>
      </c>
      <c r="S15" s="46" t="s">
        <v>15</v>
      </c>
      <c r="T15" s="30">
        <f t="shared" si="0"/>
        <v>4</v>
      </c>
      <c r="U15" s="71" t="s">
        <v>103</v>
      </c>
      <c r="V15" s="72">
        <v>16</v>
      </c>
      <c r="W15" s="72">
        <f>+T15*V15</f>
        <v>64</v>
      </c>
      <c r="X15" s="30" t="s">
        <v>86</v>
      </c>
      <c r="Y15" s="84">
        <v>1500</v>
      </c>
      <c r="Z15" s="84"/>
      <c r="AA15" s="84">
        <f>+W15*Y15</f>
        <v>96000</v>
      </c>
      <c r="AB15" s="84"/>
      <c r="AC15" s="85">
        <f>+G15</f>
        <v>800</v>
      </c>
      <c r="AD15" s="85">
        <v>25</v>
      </c>
      <c r="AE15" s="72">
        <f>+AC15/AD15</f>
        <v>32</v>
      </c>
      <c r="AF15" s="83">
        <f>+V15</f>
        <v>16</v>
      </c>
      <c r="AG15" s="83">
        <f>+AE15*AF15</f>
        <v>512</v>
      </c>
      <c r="AH15" s="84"/>
      <c r="AI15" s="78">
        <v>200</v>
      </c>
      <c r="AJ15" s="84"/>
      <c r="AK15" s="78">
        <f>+AG15*AI15</f>
        <v>102400</v>
      </c>
      <c r="AL15" s="54">
        <f>+AA15</f>
        <v>96000</v>
      </c>
      <c r="AM15" s="54">
        <f>+AB15</f>
        <v>0</v>
      </c>
      <c r="AN15" s="54">
        <f>+AJ15</f>
        <v>0</v>
      </c>
      <c r="AO15" s="54">
        <f>+AK15</f>
        <v>102400</v>
      </c>
      <c r="AP15" s="54">
        <v>50000</v>
      </c>
      <c r="AQ15" s="54">
        <f>SUM(AL15:AP15)</f>
        <v>248400</v>
      </c>
      <c r="AR15" s="48"/>
      <c r="AS15" s="48"/>
      <c r="AT15" s="49">
        <v>2</v>
      </c>
      <c r="AU15" s="46" t="s">
        <v>39</v>
      </c>
      <c r="AV15" s="46" t="s">
        <v>53</v>
      </c>
      <c r="AW15" s="41">
        <f>+V15</f>
        <v>16</v>
      </c>
      <c r="AX15" s="49">
        <f>+D15</f>
        <v>4</v>
      </c>
      <c r="AY15" s="41">
        <f>+AW15*AX15</f>
        <v>64</v>
      </c>
      <c r="AZ15" s="41">
        <f>+F15</f>
        <v>200</v>
      </c>
      <c r="BA15" s="41">
        <f>+AY15*AZ15</f>
        <v>12800</v>
      </c>
      <c r="BB15" s="39">
        <v>40</v>
      </c>
      <c r="BC15" s="39">
        <f>+BA15*BB15</f>
        <v>512000</v>
      </c>
      <c r="BD15" s="54">
        <f>+BC15/1000</f>
        <v>512</v>
      </c>
      <c r="BH15" s="12"/>
      <c r="BI15" s="12"/>
      <c r="BJ15" s="12"/>
      <c r="BK15" s="12"/>
      <c r="BL15" s="12"/>
      <c r="BM15" s="12"/>
      <c r="BN15" s="15"/>
      <c r="BO15" s="15"/>
      <c r="BP15" s="12"/>
      <c r="BQ15" s="12"/>
      <c r="BR15" s="12"/>
    </row>
    <row r="16" spans="1:70" x14ac:dyDescent="0.4">
      <c r="A16" s="6"/>
      <c r="D16" s="49"/>
      <c r="F16" s="15"/>
      <c r="G16" s="15"/>
      <c r="H16" s="5"/>
      <c r="J16" s="75"/>
      <c r="K16" s="12"/>
      <c r="L16" s="12"/>
      <c r="M16" s="12"/>
      <c r="N16" s="12"/>
      <c r="O16" s="12"/>
      <c r="P16" s="54"/>
      <c r="Q16" s="49"/>
      <c r="T16" s="30"/>
      <c r="U16" s="71"/>
      <c r="V16" s="72"/>
      <c r="W16" s="72"/>
      <c r="X16" s="30"/>
      <c r="Y16" s="84"/>
      <c r="Z16" s="84"/>
      <c r="AA16" s="84"/>
      <c r="AB16" s="84"/>
      <c r="AC16" s="85"/>
      <c r="AD16" s="85"/>
      <c r="AE16" s="72"/>
      <c r="AF16" s="83"/>
      <c r="AG16" s="83"/>
      <c r="AH16" s="84"/>
      <c r="AI16" s="78"/>
      <c r="AJ16" s="84"/>
      <c r="AK16" s="78"/>
      <c r="AL16" s="54"/>
      <c r="AM16" s="54"/>
      <c r="AN16" s="54"/>
      <c r="AO16" s="54"/>
      <c r="AP16" s="54"/>
      <c r="AQ16" s="54"/>
      <c r="AR16" s="54"/>
      <c r="AS16" s="54"/>
      <c r="AT16" s="49"/>
      <c r="AW16" s="41"/>
      <c r="AX16" s="49"/>
      <c r="AY16" s="41"/>
      <c r="AZ16" s="41"/>
      <c r="BA16" s="41"/>
      <c r="BB16" s="39"/>
      <c r="BC16" s="39"/>
      <c r="BD16" s="51"/>
      <c r="BH16" s="12"/>
      <c r="BI16" s="12"/>
      <c r="BJ16" s="12"/>
      <c r="BK16" s="12"/>
      <c r="BL16" s="12"/>
      <c r="BM16" s="12"/>
      <c r="BN16" s="15"/>
      <c r="BO16" s="15"/>
      <c r="BP16" s="12"/>
      <c r="BQ16" s="12"/>
      <c r="BR16" s="12"/>
    </row>
    <row r="17" spans="1:70" x14ac:dyDescent="0.4">
      <c r="A17" s="6"/>
      <c r="D17" s="49"/>
      <c r="F17" s="15"/>
      <c r="G17" s="15"/>
      <c r="H17" s="6"/>
      <c r="J17" s="75"/>
      <c r="K17" s="12"/>
      <c r="L17" s="12"/>
      <c r="M17" s="12"/>
      <c r="N17" s="12"/>
      <c r="O17" s="12"/>
      <c r="P17" s="54"/>
      <c r="Q17" s="49"/>
      <c r="T17" s="30"/>
      <c r="U17" s="71"/>
      <c r="V17" s="72"/>
      <c r="W17" s="72"/>
      <c r="X17" s="30"/>
      <c r="Y17" s="84"/>
      <c r="Z17" s="84"/>
      <c r="AA17" s="84"/>
      <c r="AB17" s="84"/>
      <c r="AC17" s="85"/>
      <c r="AD17" s="85"/>
      <c r="AE17" s="72"/>
      <c r="AF17" s="83"/>
      <c r="AG17" s="83"/>
      <c r="AH17" s="84"/>
      <c r="AI17" s="78"/>
      <c r="AJ17" s="84"/>
      <c r="AK17" s="78"/>
      <c r="AL17" s="54"/>
      <c r="AM17" s="54"/>
      <c r="AN17" s="54"/>
      <c r="AO17" s="54"/>
      <c r="AP17" s="54"/>
      <c r="AQ17" s="54"/>
      <c r="AR17" s="54"/>
      <c r="AS17" s="54"/>
      <c r="AT17" s="49"/>
      <c r="AW17" s="41"/>
      <c r="AX17" s="49"/>
      <c r="AY17" s="41"/>
      <c r="AZ17" s="41"/>
      <c r="BA17" s="41"/>
      <c r="BB17" s="39"/>
      <c r="BC17" s="39"/>
      <c r="BD17" s="51"/>
      <c r="BH17" s="12"/>
      <c r="BI17" s="12"/>
      <c r="BJ17" s="12"/>
      <c r="BK17" s="12"/>
      <c r="BL17" s="12"/>
      <c r="BM17" s="12"/>
      <c r="BN17" s="15"/>
      <c r="BO17" s="15"/>
      <c r="BP17" s="12"/>
      <c r="BQ17" s="12"/>
      <c r="BR17" s="12"/>
    </row>
    <row r="18" spans="1:70" x14ac:dyDescent="0.4">
      <c r="A18" s="6">
        <v>3</v>
      </c>
      <c r="B18" t="s">
        <v>13</v>
      </c>
      <c r="C18" t="s">
        <v>16</v>
      </c>
      <c r="D18" s="49">
        <v>5</v>
      </c>
      <c r="E18" t="s">
        <v>35</v>
      </c>
      <c r="F18" s="15">
        <v>2500</v>
      </c>
      <c r="G18" s="15">
        <v>12500</v>
      </c>
      <c r="H18" s="5"/>
      <c r="J18" s="75"/>
      <c r="K18" s="12"/>
      <c r="L18" s="12"/>
      <c r="M18" s="12"/>
      <c r="N18" s="12"/>
      <c r="O18" s="12"/>
      <c r="P18" s="54"/>
      <c r="Q18" s="49">
        <v>3</v>
      </c>
      <c r="R18" s="46" t="s">
        <v>13</v>
      </c>
      <c r="S18" s="46" t="s">
        <v>16</v>
      </c>
      <c r="T18" s="30">
        <f t="shared" si="0"/>
        <v>5</v>
      </c>
      <c r="U18" s="71" t="s">
        <v>104</v>
      </c>
      <c r="V18" s="72">
        <v>1</v>
      </c>
      <c r="W18" s="72">
        <f t="shared" ref="W18:W20" si="3">+T18*V18</f>
        <v>5</v>
      </c>
      <c r="X18" s="30" t="s">
        <v>86</v>
      </c>
      <c r="Y18" s="84">
        <v>2500</v>
      </c>
      <c r="Z18" s="84"/>
      <c r="AA18" s="84">
        <f>+W18*Y18</f>
        <v>12500</v>
      </c>
      <c r="AB18" s="84"/>
      <c r="AC18" s="85">
        <f>+G18</f>
        <v>12500</v>
      </c>
      <c r="AD18" s="85"/>
      <c r="AE18" s="72"/>
      <c r="AF18" s="83"/>
      <c r="AG18" s="83"/>
      <c r="AH18" s="84"/>
      <c r="AI18" s="78"/>
      <c r="AJ18" s="84"/>
      <c r="AK18" s="78"/>
      <c r="AL18" s="54">
        <f t="shared" ref="AL18:AL20" si="4">+AA18</f>
        <v>12500</v>
      </c>
      <c r="AM18" s="54">
        <f t="shared" ref="AM18:AM20" si="5">+AB18</f>
        <v>0</v>
      </c>
      <c r="AN18" s="54">
        <f t="shared" ref="AN18:AN20" si="6">+AJ18</f>
        <v>0</v>
      </c>
      <c r="AO18" s="54">
        <f t="shared" ref="AO18:AO20" si="7">+AK18</f>
        <v>0</v>
      </c>
      <c r="AP18" s="54">
        <v>30000</v>
      </c>
      <c r="AQ18" s="54">
        <f t="shared" ref="AQ18:AQ20" si="8">SUM(AL18:AP18)</f>
        <v>42500</v>
      </c>
      <c r="AR18" s="54"/>
      <c r="AS18" s="54"/>
      <c r="AT18" s="49">
        <v>3</v>
      </c>
      <c r="AU18" s="46" t="s">
        <v>13</v>
      </c>
      <c r="AV18" s="46" t="s">
        <v>35</v>
      </c>
      <c r="AW18" s="41">
        <f t="shared" ref="AW18:AW20" si="9">+V18</f>
        <v>1</v>
      </c>
      <c r="AX18" s="49">
        <f t="shared" ref="AX18:AX20" si="10">+D18</f>
        <v>5</v>
      </c>
      <c r="AY18" s="41">
        <f t="shared" ref="AY18:AY20" si="11">+AW18*AX18</f>
        <v>5</v>
      </c>
      <c r="AZ18" s="41">
        <f>+F18</f>
        <v>2500</v>
      </c>
      <c r="BA18" s="41">
        <f t="shared" ref="BA18:BA20" si="12">+AY18*AZ18</f>
        <v>12500</v>
      </c>
      <c r="BB18" s="39">
        <v>25</v>
      </c>
      <c r="BC18" s="39">
        <f t="shared" ref="BC18:BC20" si="13">+BA18*BB18</f>
        <v>312500</v>
      </c>
      <c r="BD18" s="54">
        <f t="shared" ref="BD18:BD21" si="14">+BC18/1000</f>
        <v>312.5</v>
      </c>
      <c r="BH18" s="12"/>
      <c r="BI18" s="12"/>
      <c r="BJ18" s="12"/>
      <c r="BK18" s="12"/>
      <c r="BL18" s="12"/>
      <c r="BM18" s="12"/>
      <c r="BN18" s="15"/>
      <c r="BO18" s="15"/>
      <c r="BP18" s="12"/>
      <c r="BQ18" s="12"/>
      <c r="BR18" s="12"/>
    </row>
    <row r="19" spans="1:70" x14ac:dyDescent="0.4">
      <c r="A19" s="6"/>
      <c r="C19" t="s">
        <v>17</v>
      </c>
      <c r="D19" s="49">
        <v>1</v>
      </c>
      <c r="E19" t="s">
        <v>12</v>
      </c>
      <c r="F19" s="15">
        <v>100</v>
      </c>
      <c r="G19" s="15">
        <v>100</v>
      </c>
      <c r="H19" s="6"/>
      <c r="J19" s="75"/>
      <c r="K19" s="12"/>
      <c r="L19" s="12"/>
      <c r="M19" s="12"/>
      <c r="N19" s="12"/>
      <c r="O19" s="12"/>
      <c r="P19" s="54"/>
      <c r="Q19" s="49"/>
      <c r="S19" s="46" t="s">
        <v>17</v>
      </c>
      <c r="T19" s="30">
        <f t="shared" si="0"/>
        <v>1</v>
      </c>
      <c r="U19" s="71" t="s">
        <v>103</v>
      </c>
      <c r="V19" s="72">
        <v>8</v>
      </c>
      <c r="W19" s="72">
        <f t="shared" si="3"/>
        <v>8</v>
      </c>
      <c r="X19" s="30" t="s">
        <v>87</v>
      </c>
      <c r="Y19" s="84">
        <v>1500</v>
      </c>
      <c r="Z19" s="84"/>
      <c r="AA19" s="84">
        <f>+W19*Y19</f>
        <v>12000</v>
      </c>
      <c r="AB19" s="84"/>
      <c r="AC19" s="85">
        <f>+G19</f>
        <v>100</v>
      </c>
      <c r="AD19" s="85">
        <v>25</v>
      </c>
      <c r="AE19" s="72">
        <f>+AC19/AD19</f>
        <v>4</v>
      </c>
      <c r="AF19" s="83">
        <f>+V19</f>
        <v>8</v>
      </c>
      <c r="AG19" s="83">
        <f>+AE19*AF19</f>
        <v>32</v>
      </c>
      <c r="AH19" s="84">
        <v>125</v>
      </c>
      <c r="AI19" s="78"/>
      <c r="AJ19" s="84">
        <f>+AG19*AH19</f>
        <v>4000</v>
      </c>
      <c r="AK19" s="78"/>
      <c r="AL19" s="54">
        <f t="shared" si="4"/>
        <v>12000</v>
      </c>
      <c r="AM19" s="54">
        <f t="shared" si="5"/>
        <v>0</v>
      </c>
      <c r="AN19" s="54">
        <f t="shared" si="6"/>
        <v>4000</v>
      </c>
      <c r="AO19" s="54">
        <f t="shared" si="7"/>
        <v>0</v>
      </c>
      <c r="AP19" s="54">
        <v>10000</v>
      </c>
      <c r="AQ19" s="54">
        <f t="shared" si="8"/>
        <v>26000</v>
      </c>
      <c r="AR19" s="54"/>
      <c r="AS19" s="54"/>
      <c r="AT19" s="49"/>
      <c r="AV19" s="46" t="s">
        <v>12</v>
      </c>
      <c r="AW19" s="41">
        <f t="shared" si="9"/>
        <v>8</v>
      </c>
      <c r="AX19" s="49">
        <f t="shared" si="10"/>
        <v>1</v>
      </c>
      <c r="AY19" s="41">
        <f t="shared" si="11"/>
        <v>8</v>
      </c>
      <c r="AZ19" s="41">
        <f>+F19</f>
        <v>100</v>
      </c>
      <c r="BA19" s="41">
        <f t="shared" si="12"/>
        <v>800</v>
      </c>
      <c r="BB19" s="39">
        <v>35</v>
      </c>
      <c r="BC19" s="39">
        <f t="shared" si="13"/>
        <v>28000</v>
      </c>
      <c r="BD19" s="54">
        <f t="shared" si="14"/>
        <v>28</v>
      </c>
      <c r="BH19" s="12"/>
      <c r="BI19" s="12"/>
      <c r="BJ19" s="12"/>
      <c r="BK19" s="12"/>
      <c r="BL19" s="12"/>
      <c r="BM19" s="12"/>
      <c r="BN19" s="15"/>
      <c r="BO19" s="15"/>
      <c r="BP19" s="12"/>
      <c r="BQ19" s="12"/>
      <c r="BR19" s="12"/>
    </row>
    <row r="20" spans="1:70" x14ac:dyDescent="0.4">
      <c r="A20" s="6"/>
      <c r="C20" t="s">
        <v>18</v>
      </c>
      <c r="D20" s="66">
        <v>2</v>
      </c>
      <c r="E20" t="s">
        <v>33</v>
      </c>
      <c r="F20" s="19">
        <v>500</v>
      </c>
      <c r="G20" s="19">
        <v>1000</v>
      </c>
      <c r="H20" s="6"/>
      <c r="J20" s="75"/>
      <c r="K20" s="12"/>
      <c r="L20" s="12"/>
      <c r="M20" s="12"/>
      <c r="N20" s="12"/>
      <c r="O20" s="12"/>
      <c r="P20" s="54"/>
      <c r="Q20" s="49"/>
      <c r="S20" s="46" t="s">
        <v>18</v>
      </c>
      <c r="T20" s="30">
        <f t="shared" si="0"/>
        <v>2</v>
      </c>
      <c r="U20" s="71" t="s">
        <v>104</v>
      </c>
      <c r="V20" s="72">
        <v>1</v>
      </c>
      <c r="W20" s="72">
        <f t="shared" si="3"/>
        <v>2</v>
      </c>
      <c r="X20" s="30" t="s">
        <v>86</v>
      </c>
      <c r="Y20" s="84">
        <v>2500</v>
      </c>
      <c r="Z20" s="86"/>
      <c r="AA20" s="84">
        <f>+W20*Y20</f>
        <v>5000</v>
      </c>
      <c r="AB20" s="86"/>
      <c r="AC20" s="87">
        <f>+G20</f>
        <v>1000</v>
      </c>
      <c r="AD20" s="87"/>
      <c r="AE20" s="72"/>
      <c r="AF20" s="83"/>
      <c r="AG20" s="83"/>
      <c r="AH20" s="84"/>
      <c r="AI20" s="78"/>
      <c r="AJ20" s="84"/>
      <c r="AK20" s="78"/>
      <c r="AL20" s="56">
        <f t="shared" si="4"/>
        <v>5000</v>
      </c>
      <c r="AM20" s="56">
        <f t="shared" si="5"/>
        <v>0</v>
      </c>
      <c r="AN20" s="56">
        <f t="shared" si="6"/>
        <v>0</v>
      </c>
      <c r="AO20" s="56">
        <f t="shared" si="7"/>
        <v>0</v>
      </c>
      <c r="AP20" s="56">
        <v>10000</v>
      </c>
      <c r="AQ20" s="54">
        <f t="shared" si="8"/>
        <v>15000</v>
      </c>
      <c r="AR20" s="54"/>
      <c r="AS20" s="54"/>
      <c r="AT20" s="49"/>
      <c r="AV20" s="46" t="s">
        <v>33</v>
      </c>
      <c r="AW20" s="41">
        <f t="shared" si="9"/>
        <v>1</v>
      </c>
      <c r="AX20" s="49">
        <f t="shared" si="10"/>
        <v>2</v>
      </c>
      <c r="AY20" s="41">
        <f t="shared" si="11"/>
        <v>2</v>
      </c>
      <c r="AZ20" s="41">
        <f>+F20</f>
        <v>500</v>
      </c>
      <c r="BA20" s="41">
        <f t="shared" si="12"/>
        <v>1000</v>
      </c>
      <c r="BB20" s="39">
        <v>35</v>
      </c>
      <c r="BC20" s="40">
        <f t="shared" si="13"/>
        <v>35000</v>
      </c>
      <c r="BD20" s="56">
        <f t="shared" si="14"/>
        <v>35</v>
      </c>
      <c r="BH20" s="12"/>
      <c r="BI20" s="12"/>
      <c r="BJ20" s="12"/>
      <c r="BK20" s="12"/>
      <c r="BL20" s="12"/>
      <c r="BM20" s="14"/>
      <c r="BN20" s="15"/>
      <c r="BO20" s="15"/>
      <c r="BP20" s="12"/>
      <c r="BQ20" s="14"/>
      <c r="BR20" s="14"/>
    </row>
    <row r="21" spans="1:70" x14ac:dyDescent="0.4">
      <c r="A21" s="6"/>
      <c r="C21" t="s">
        <v>9</v>
      </c>
      <c r="D21" s="49">
        <f>SUM(D18:D20)</f>
        <v>8</v>
      </c>
      <c r="F21" s="15">
        <v>3100</v>
      </c>
      <c r="G21" s="15">
        <f>+G18+G19+G20</f>
        <v>13600</v>
      </c>
      <c r="H21" s="5">
        <v>0.6</v>
      </c>
      <c r="I21" t="s">
        <v>36</v>
      </c>
      <c r="J21" s="75">
        <v>800</v>
      </c>
      <c r="K21" s="54">
        <f>+AQ21/1000</f>
        <v>83.5</v>
      </c>
      <c r="L21" s="12">
        <f>+J21-K21</f>
        <v>716.5</v>
      </c>
      <c r="M21" s="12">
        <f>+BD21</f>
        <v>375.5</v>
      </c>
      <c r="N21" s="12">
        <f>+L21-M21</f>
        <v>341</v>
      </c>
      <c r="O21" s="5">
        <f>+N21/(K21+M21)</f>
        <v>0.7429193899782135</v>
      </c>
      <c r="P21" s="48"/>
      <c r="Q21" s="49"/>
      <c r="S21" s="46" t="s">
        <v>9</v>
      </c>
      <c r="T21" s="30">
        <f t="shared" si="0"/>
        <v>8</v>
      </c>
      <c r="U21" s="71"/>
      <c r="V21" s="72"/>
      <c r="W21" s="72"/>
      <c r="X21" s="30"/>
      <c r="Y21" s="84"/>
      <c r="Z21" s="84"/>
      <c r="AA21" s="84"/>
      <c r="AB21" s="84"/>
      <c r="AC21" s="85">
        <f>+G21</f>
        <v>13600</v>
      </c>
      <c r="AD21" s="85"/>
      <c r="AE21" s="72"/>
      <c r="AF21" s="83"/>
      <c r="AG21" s="83"/>
      <c r="AH21" s="84"/>
      <c r="AI21" s="78"/>
      <c r="AJ21" s="84"/>
      <c r="AK21" s="78"/>
      <c r="AL21" s="54">
        <f t="shared" ref="AL21:AQ21" si="15">+AL19+AL20+AL18</f>
        <v>29500</v>
      </c>
      <c r="AM21" s="54">
        <f t="shared" si="15"/>
        <v>0</v>
      </c>
      <c r="AN21" s="54">
        <f t="shared" si="15"/>
        <v>4000</v>
      </c>
      <c r="AO21" s="54">
        <f t="shared" si="15"/>
        <v>0</v>
      </c>
      <c r="AP21" s="54">
        <f>+AP19+AP20+AP18</f>
        <v>50000</v>
      </c>
      <c r="AQ21" s="54">
        <f t="shared" si="15"/>
        <v>83500</v>
      </c>
      <c r="AR21" s="48"/>
      <c r="AS21" s="48"/>
      <c r="AT21" s="49"/>
      <c r="AW21" s="41"/>
      <c r="AX21" s="49">
        <f>+D21</f>
        <v>8</v>
      </c>
      <c r="AY21" s="41"/>
      <c r="AZ21" s="41"/>
      <c r="BA21" s="41"/>
      <c r="BB21" s="39"/>
      <c r="BC21" s="39">
        <f>SUM(BC18:BC20)</f>
        <v>375500</v>
      </c>
      <c r="BD21" s="54">
        <f t="shared" si="14"/>
        <v>375.5</v>
      </c>
      <c r="BH21" s="12"/>
      <c r="BI21" s="12"/>
      <c r="BJ21" s="12"/>
      <c r="BK21" s="12"/>
      <c r="BL21" s="12"/>
      <c r="BM21" s="12"/>
      <c r="BN21" s="15"/>
      <c r="BO21" s="15"/>
      <c r="BP21" s="12"/>
      <c r="BQ21" s="12"/>
      <c r="BR21" s="12"/>
    </row>
    <row r="22" spans="1:70" x14ac:dyDescent="0.4">
      <c r="A22" s="6"/>
      <c r="D22" s="49"/>
      <c r="F22" s="15"/>
      <c r="G22" s="15"/>
      <c r="H22" s="5"/>
      <c r="J22" s="75"/>
      <c r="K22" s="12"/>
      <c r="L22" s="12"/>
      <c r="M22" s="12"/>
      <c r="N22" s="12"/>
      <c r="O22" s="12"/>
      <c r="P22" s="54"/>
      <c r="Q22" s="49"/>
      <c r="T22" s="30"/>
      <c r="U22" s="71"/>
      <c r="V22" s="72"/>
      <c r="W22" s="72"/>
      <c r="X22" s="30"/>
      <c r="Y22" s="84"/>
      <c r="Z22" s="84"/>
      <c r="AA22" s="84"/>
      <c r="AB22" s="84"/>
      <c r="AC22" s="85"/>
      <c r="AD22" s="85"/>
      <c r="AE22" s="72"/>
      <c r="AF22" s="83"/>
      <c r="AG22" s="83"/>
      <c r="AH22" s="84"/>
      <c r="AI22" s="78"/>
      <c r="AJ22" s="84"/>
      <c r="AK22" s="78"/>
      <c r="AL22" s="54"/>
      <c r="AM22" s="54"/>
      <c r="AN22" s="54"/>
      <c r="AO22" s="54"/>
      <c r="AP22" s="54"/>
      <c r="AQ22" s="54"/>
      <c r="AR22" s="54"/>
      <c r="AS22" s="54"/>
      <c r="AT22" s="49"/>
      <c r="AW22" s="41"/>
      <c r="AX22" s="49"/>
      <c r="AY22" s="41"/>
      <c r="AZ22" s="41"/>
      <c r="BA22" s="41"/>
      <c r="BB22" s="39"/>
      <c r="BC22" s="39"/>
      <c r="BD22" s="51"/>
      <c r="BH22" s="12"/>
      <c r="BI22" s="12"/>
      <c r="BJ22" s="12"/>
      <c r="BK22" s="12"/>
      <c r="BL22" s="12"/>
      <c r="BM22" s="12"/>
      <c r="BN22" s="15"/>
      <c r="BO22" s="15"/>
      <c r="BP22" s="12"/>
      <c r="BQ22" s="12"/>
      <c r="BR22" s="12"/>
    </row>
    <row r="23" spans="1:70" x14ac:dyDescent="0.4">
      <c r="A23" s="6"/>
      <c r="D23" s="49"/>
      <c r="F23" s="15"/>
      <c r="G23" s="15"/>
      <c r="H23" s="5"/>
      <c r="J23" s="75"/>
      <c r="K23" s="12"/>
      <c r="L23" s="12"/>
      <c r="M23" s="12"/>
      <c r="N23" s="12"/>
      <c r="O23" s="12"/>
      <c r="P23" s="54"/>
      <c r="Q23" s="49"/>
      <c r="T23" s="30"/>
      <c r="U23" s="71"/>
      <c r="V23" s="72"/>
      <c r="W23" s="72"/>
      <c r="X23" s="30"/>
      <c r="Y23" s="84"/>
      <c r="Z23" s="84"/>
      <c r="AA23" s="84"/>
      <c r="AB23" s="84"/>
      <c r="AC23" s="85"/>
      <c r="AD23" s="85"/>
      <c r="AE23" s="72"/>
      <c r="AF23" s="83"/>
      <c r="AG23" s="83"/>
      <c r="AH23" s="84"/>
      <c r="AI23" s="78"/>
      <c r="AJ23" s="84"/>
      <c r="AK23" s="78"/>
      <c r="AL23" s="54"/>
      <c r="AM23" s="54"/>
      <c r="AN23" s="54"/>
      <c r="AO23" s="54"/>
      <c r="AP23" s="54"/>
      <c r="AQ23" s="54"/>
      <c r="AR23" s="54"/>
      <c r="AS23" s="54"/>
      <c r="AT23" s="49"/>
      <c r="AW23" s="41"/>
      <c r="AX23" s="49"/>
      <c r="AY23" s="41"/>
      <c r="AZ23" s="41"/>
      <c r="BA23" s="41"/>
      <c r="BB23" s="39"/>
      <c r="BC23" s="39"/>
      <c r="BD23" s="51"/>
      <c r="BH23" s="12"/>
      <c r="BI23" s="12"/>
      <c r="BJ23" s="12"/>
      <c r="BK23" s="12"/>
      <c r="BL23" s="12"/>
      <c r="BM23" s="12"/>
      <c r="BN23" s="15"/>
      <c r="BO23" s="15"/>
      <c r="BP23" s="12"/>
      <c r="BQ23" s="12"/>
      <c r="BR23" s="12"/>
    </row>
    <row r="24" spans="1:70" x14ac:dyDescent="0.4">
      <c r="A24" s="6">
        <v>4</v>
      </c>
      <c r="B24" t="s">
        <v>30</v>
      </c>
      <c r="C24" t="s">
        <v>19</v>
      </c>
      <c r="D24" s="49">
        <v>1</v>
      </c>
      <c r="E24" t="s">
        <v>52</v>
      </c>
      <c r="F24" s="15">
        <v>100</v>
      </c>
      <c r="G24" s="15">
        <v>100</v>
      </c>
      <c r="H24" s="6"/>
      <c r="J24" s="75"/>
      <c r="K24" s="12"/>
      <c r="L24" s="12"/>
      <c r="M24" s="12"/>
      <c r="N24" s="12"/>
      <c r="O24" s="12"/>
      <c r="P24" s="54"/>
      <c r="Q24" s="49">
        <v>4</v>
      </c>
      <c r="R24" s="46" t="s">
        <v>30</v>
      </c>
      <c r="S24" s="46" t="s">
        <v>122</v>
      </c>
      <c r="T24" s="30">
        <f t="shared" si="0"/>
        <v>1</v>
      </c>
      <c r="U24" s="71" t="s">
        <v>103</v>
      </c>
      <c r="V24" s="72">
        <v>40</v>
      </c>
      <c r="W24" s="72">
        <f t="shared" ref="W24:W26" si="16">+T24*V24</f>
        <v>40</v>
      </c>
      <c r="X24" s="30" t="s">
        <v>88</v>
      </c>
      <c r="Y24" s="84" t="s">
        <v>10</v>
      </c>
      <c r="Z24" s="84"/>
      <c r="AA24" s="84"/>
      <c r="AB24" s="84"/>
      <c r="AC24" s="85">
        <f>+G24</f>
        <v>100</v>
      </c>
      <c r="AD24" s="85">
        <v>20</v>
      </c>
      <c r="AE24" s="72">
        <f>+AC24/AD24</f>
        <v>5</v>
      </c>
      <c r="AF24" s="83">
        <f>+V24</f>
        <v>40</v>
      </c>
      <c r="AG24" s="83">
        <f t="shared" ref="AG24:AG26" si="17">+AE24*AF24</f>
        <v>200</v>
      </c>
      <c r="AH24" s="84">
        <v>125</v>
      </c>
      <c r="AI24" s="78"/>
      <c r="AJ24" s="84">
        <f>+AG24*AH24</f>
        <v>25000</v>
      </c>
      <c r="AK24" s="78"/>
      <c r="AL24" s="54">
        <v>0</v>
      </c>
      <c r="AM24" s="54">
        <f t="shared" ref="AM24:AM26" si="18">+AB24</f>
        <v>0</v>
      </c>
      <c r="AN24" s="54">
        <f t="shared" ref="AN24:AN26" si="19">+AJ24</f>
        <v>25000</v>
      </c>
      <c r="AO24" s="54">
        <f t="shared" ref="AO24:AO26" si="20">+AK24</f>
        <v>0</v>
      </c>
      <c r="AP24" s="54">
        <v>30000</v>
      </c>
      <c r="AQ24" s="54">
        <f t="shared" ref="AQ24:AQ26" si="21">SUM(AL24:AP24)</f>
        <v>55000</v>
      </c>
      <c r="AR24" s="54"/>
      <c r="AS24" s="54"/>
      <c r="AT24" s="49">
        <v>4</v>
      </c>
      <c r="AU24" s="46" t="s">
        <v>30</v>
      </c>
      <c r="AV24" s="46" t="s">
        <v>52</v>
      </c>
      <c r="AW24" s="41">
        <f t="shared" ref="AW24:AW26" si="22">+V24</f>
        <v>40</v>
      </c>
      <c r="AX24" s="49">
        <f t="shared" ref="AX24:AX26" si="23">+D24</f>
        <v>1</v>
      </c>
      <c r="AY24" s="41">
        <f t="shared" ref="AY24:AY26" si="24">+AW24*AX24</f>
        <v>40</v>
      </c>
      <c r="AZ24" s="41">
        <f>+F24</f>
        <v>100</v>
      </c>
      <c r="BA24" s="41">
        <f t="shared" ref="BA24:BA26" si="25">+AY24*AZ24</f>
        <v>4000</v>
      </c>
      <c r="BB24" s="39">
        <v>50</v>
      </c>
      <c r="BC24" s="39">
        <f t="shared" ref="BC24:BC26" si="26">+BA24*BB24</f>
        <v>200000</v>
      </c>
      <c r="BD24" s="54">
        <f t="shared" ref="BD24:BD27" si="27">+BC24/1000</f>
        <v>200</v>
      </c>
      <c r="BH24" s="12"/>
      <c r="BI24" s="12"/>
      <c r="BJ24" s="12"/>
      <c r="BK24" s="12"/>
      <c r="BL24" s="12"/>
      <c r="BM24" s="12"/>
      <c r="BN24" s="15"/>
      <c r="BO24" s="15"/>
      <c r="BP24" s="12"/>
      <c r="BQ24" s="12"/>
      <c r="BR24" s="12"/>
    </row>
    <row r="25" spans="1:70" x14ac:dyDescent="0.4">
      <c r="A25" s="6"/>
      <c r="B25" t="s">
        <v>37</v>
      </c>
      <c r="C25" t="s">
        <v>20</v>
      </c>
      <c r="D25" s="49">
        <v>1</v>
      </c>
      <c r="E25" t="s">
        <v>22</v>
      </c>
      <c r="F25" s="15">
        <v>65</v>
      </c>
      <c r="G25" s="15">
        <v>65</v>
      </c>
      <c r="H25" s="6"/>
      <c r="J25" s="75"/>
      <c r="K25" s="12"/>
      <c r="L25" s="12"/>
      <c r="M25" s="12"/>
      <c r="N25" s="12"/>
      <c r="O25" s="12"/>
      <c r="P25" s="54"/>
      <c r="Q25" s="49"/>
      <c r="R25" s="46" t="s">
        <v>37</v>
      </c>
      <c r="S25" s="46" t="s">
        <v>20</v>
      </c>
      <c r="T25" s="30">
        <f t="shared" si="0"/>
        <v>1</v>
      </c>
      <c r="U25" s="71" t="s">
        <v>103</v>
      </c>
      <c r="V25" s="72">
        <v>16</v>
      </c>
      <c r="W25" s="72">
        <f t="shared" si="16"/>
        <v>16</v>
      </c>
      <c r="X25" s="30" t="s">
        <v>86</v>
      </c>
      <c r="Y25" s="84"/>
      <c r="Z25" s="84">
        <v>3000</v>
      </c>
      <c r="AA25" s="84"/>
      <c r="AB25" s="84">
        <f>+W25*Z25</f>
        <v>48000</v>
      </c>
      <c r="AC25" s="85">
        <f>+G25</f>
        <v>65</v>
      </c>
      <c r="AD25" s="85">
        <v>15</v>
      </c>
      <c r="AE25" s="72">
        <v>4</v>
      </c>
      <c r="AF25" s="83">
        <f>+V25</f>
        <v>16</v>
      </c>
      <c r="AG25" s="83">
        <f t="shared" si="17"/>
        <v>64</v>
      </c>
      <c r="AH25" s="84"/>
      <c r="AI25" s="78">
        <v>400</v>
      </c>
      <c r="AJ25" s="84"/>
      <c r="AK25" s="78">
        <f t="shared" ref="AK25:AK26" si="28">+AG25*AI25</f>
        <v>25600</v>
      </c>
      <c r="AL25" s="54">
        <f t="shared" ref="AL25:AL26" si="29">+AA25</f>
        <v>0</v>
      </c>
      <c r="AM25" s="54">
        <f t="shared" si="18"/>
        <v>48000</v>
      </c>
      <c r="AN25" s="54">
        <f t="shared" si="19"/>
        <v>0</v>
      </c>
      <c r="AO25" s="54">
        <f t="shared" si="20"/>
        <v>25600</v>
      </c>
      <c r="AP25" s="54">
        <v>15000</v>
      </c>
      <c r="AQ25" s="54">
        <f t="shared" si="21"/>
        <v>88600</v>
      </c>
      <c r="AR25" s="54"/>
      <c r="AS25" s="54"/>
      <c r="AT25" s="49"/>
      <c r="AU25" s="46" t="s">
        <v>37</v>
      </c>
      <c r="AV25" s="46" t="s">
        <v>22</v>
      </c>
      <c r="AW25" s="41">
        <f t="shared" si="22"/>
        <v>16</v>
      </c>
      <c r="AX25" s="49">
        <f t="shared" si="23"/>
        <v>1</v>
      </c>
      <c r="AY25" s="41">
        <f t="shared" si="24"/>
        <v>16</v>
      </c>
      <c r="AZ25" s="41">
        <f>+F25</f>
        <v>65</v>
      </c>
      <c r="BA25" s="41">
        <f t="shared" si="25"/>
        <v>1040</v>
      </c>
      <c r="BB25" s="39">
        <v>75</v>
      </c>
      <c r="BC25" s="39">
        <f t="shared" si="26"/>
        <v>78000</v>
      </c>
      <c r="BD25" s="54">
        <f t="shared" si="27"/>
        <v>78</v>
      </c>
      <c r="BH25" s="12"/>
      <c r="BI25" s="12"/>
      <c r="BJ25" s="12"/>
      <c r="BK25" s="12"/>
      <c r="BL25" s="12"/>
      <c r="BM25" s="12"/>
      <c r="BN25" s="15"/>
      <c r="BO25" s="15"/>
      <c r="BP25" s="12"/>
      <c r="BQ25" s="12"/>
      <c r="BR25" s="12"/>
    </row>
    <row r="26" spans="1:70" x14ac:dyDescent="0.4">
      <c r="A26" s="6"/>
      <c r="B26" t="s">
        <v>38</v>
      </c>
      <c r="C26" t="s">
        <v>21</v>
      </c>
      <c r="D26" s="66">
        <v>1</v>
      </c>
      <c r="E26" t="s">
        <v>23</v>
      </c>
      <c r="F26" s="19">
        <v>15</v>
      </c>
      <c r="G26" s="19">
        <v>15</v>
      </c>
      <c r="H26" s="6"/>
      <c r="J26" s="75"/>
      <c r="K26" s="12"/>
      <c r="L26" s="12"/>
      <c r="M26" s="12"/>
      <c r="N26" s="12"/>
      <c r="O26" s="12"/>
      <c r="P26" s="54"/>
      <c r="Q26" s="49"/>
      <c r="R26" s="46" t="s">
        <v>38</v>
      </c>
      <c r="S26" s="46" t="s">
        <v>123</v>
      </c>
      <c r="T26" s="30">
        <f t="shared" si="0"/>
        <v>1</v>
      </c>
      <c r="U26" s="71" t="s">
        <v>103</v>
      </c>
      <c r="V26" s="72">
        <v>16</v>
      </c>
      <c r="W26" s="72">
        <f t="shared" si="16"/>
        <v>16</v>
      </c>
      <c r="X26" s="30" t="s">
        <v>86</v>
      </c>
      <c r="Y26" s="86"/>
      <c r="Z26" s="84">
        <v>4000</v>
      </c>
      <c r="AA26" s="84"/>
      <c r="AB26" s="84">
        <f>+W26*Z26</f>
        <v>64000</v>
      </c>
      <c r="AC26" s="87">
        <f>+G26</f>
        <v>15</v>
      </c>
      <c r="AD26" s="85">
        <v>15</v>
      </c>
      <c r="AE26" s="72">
        <f>+AC26/AD26</f>
        <v>1</v>
      </c>
      <c r="AF26" s="83">
        <f>+V26</f>
        <v>16</v>
      </c>
      <c r="AG26" s="83">
        <f t="shared" si="17"/>
        <v>16</v>
      </c>
      <c r="AH26" s="84"/>
      <c r="AI26" s="78">
        <v>500</v>
      </c>
      <c r="AJ26" s="84"/>
      <c r="AK26" s="78">
        <f t="shared" si="28"/>
        <v>8000</v>
      </c>
      <c r="AL26" s="56">
        <f t="shared" si="29"/>
        <v>0</v>
      </c>
      <c r="AM26" s="56">
        <f t="shared" si="18"/>
        <v>64000</v>
      </c>
      <c r="AN26" s="56">
        <f t="shared" si="19"/>
        <v>0</v>
      </c>
      <c r="AO26" s="56">
        <f t="shared" si="20"/>
        <v>8000</v>
      </c>
      <c r="AP26" s="56">
        <v>10000</v>
      </c>
      <c r="AQ26" s="54">
        <f t="shared" si="21"/>
        <v>82000</v>
      </c>
      <c r="AR26" s="54"/>
      <c r="AS26" s="54"/>
      <c r="AT26" s="49"/>
      <c r="AU26" s="46" t="s">
        <v>38</v>
      </c>
      <c r="AV26" s="46" t="s">
        <v>23</v>
      </c>
      <c r="AW26" s="41">
        <f t="shared" si="22"/>
        <v>16</v>
      </c>
      <c r="AX26" s="49">
        <f t="shared" si="23"/>
        <v>1</v>
      </c>
      <c r="AY26" s="41">
        <f t="shared" si="24"/>
        <v>16</v>
      </c>
      <c r="AZ26" s="41">
        <f>+F26</f>
        <v>15</v>
      </c>
      <c r="BA26" s="41">
        <f t="shared" si="25"/>
        <v>240</v>
      </c>
      <c r="BB26" s="39">
        <v>100</v>
      </c>
      <c r="BC26" s="40">
        <f t="shared" si="26"/>
        <v>24000</v>
      </c>
      <c r="BD26" s="56">
        <f t="shared" si="27"/>
        <v>24</v>
      </c>
      <c r="BH26" s="12"/>
      <c r="BI26" s="12"/>
      <c r="BJ26" s="12"/>
      <c r="BK26" s="12"/>
      <c r="BL26" s="12"/>
      <c r="BM26" s="14"/>
      <c r="BN26" s="15"/>
      <c r="BO26" s="15"/>
      <c r="BP26" s="12"/>
      <c r="BQ26" s="14"/>
      <c r="BR26" s="14"/>
    </row>
    <row r="27" spans="1:70" x14ac:dyDescent="0.4">
      <c r="A27" s="6"/>
      <c r="C27" t="s">
        <v>9</v>
      </c>
      <c r="D27" s="49">
        <f>SUM(D24:D26)</f>
        <v>3</v>
      </c>
      <c r="F27" s="15">
        <v>180</v>
      </c>
      <c r="G27" s="15">
        <f>+G24+G25+G26</f>
        <v>180</v>
      </c>
      <c r="H27" s="5">
        <v>0.4</v>
      </c>
      <c r="I27" t="s">
        <v>24</v>
      </c>
      <c r="J27" s="75">
        <v>900</v>
      </c>
      <c r="K27" s="54">
        <f>+AQ27/1000</f>
        <v>225.6</v>
      </c>
      <c r="L27" s="12">
        <f>+J27-K27</f>
        <v>674.4</v>
      </c>
      <c r="M27" s="12">
        <f>+BD27</f>
        <v>302</v>
      </c>
      <c r="N27" s="12">
        <f>+L27-M27</f>
        <v>372.4</v>
      </c>
      <c r="O27" s="5">
        <f>+N27/(K27+M27)</f>
        <v>0.70583775587566333</v>
      </c>
      <c r="P27" s="48"/>
      <c r="Q27" s="49"/>
      <c r="S27" s="46" t="s">
        <v>9</v>
      </c>
      <c r="T27" s="30">
        <f t="shared" si="0"/>
        <v>3</v>
      </c>
      <c r="U27" s="71"/>
      <c r="V27" s="72"/>
      <c r="W27" s="72"/>
      <c r="X27" s="30"/>
      <c r="Y27" s="84"/>
      <c r="Z27" s="84"/>
      <c r="AA27" s="84"/>
      <c r="AB27" s="84"/>
      <c r="AC27" s="85">
        <f>+G27</f>
        <v>180</v>
      </c>
      <c r="AD27" s="85"/>
      <c r="AE27" s="72"/>
      <c r="AF27" s="83"/>
      <c r="AG27" s="83"/>
      <c r="AH27" s="84"/>
      <c r="AI27" s="78"/>
      <c r="AJ27" s="84"/>
      <c r="AK27" s="78"/>
      <c r="AL27" s="54">
        <f t="shared" ref="AL27:AQ27" si="30">+AL25+AL26+AL24</f>
        <v>0</v>
      </c>
      <c r="AM27" s="54">
        <f t="shared" si="30"/>
        <v>112000</v>
      </c>
      <c r="AN27" s="54">
        <f t="shared" si="30"/>
        <v>25000</v>
      </c>
      <c r="AO27" s="54">
        <f t="shared" si="30"/>
        <v>33600</v>
      </c>
      <c r="AP27" s="54">
        <f>+AP25+AP26+AP24</f>
        <v>55000</v>
      </c>
      <c r="AQ27" s="54">
        <f t="shared" si="30"/>
        <v>225600</v>
      </c>
      <c r="AR27" s="48"/>
      <c r="AS27" s="48"/>
      <c r="AT27" s="49"/>
      <c r="AW27" s="41"/>
      <c r="AX27" s="49">
        <f>+D27</f>
        <v>3</v>
      </c>
      <c r="AY27" s="41"/>
      <c r="AZ27" s="41"/>
      <c r="BA27" s="41"/>
      <c r="BB27" s="39"/>
      <c r="BC27" s="39">
        <f>SUM(BC24:BC26)</f>
        <v>302000</v>
      </c>
      <c r="BD27" s="54">
        <f t="shared" si="27"/>
        <v>302</v>
      </c>
      <c r="BH27" s="12"/>
      <c r="BI27" s="12"/>
      <c r="BJ27" s="12"/>
      <c r="BK27" s="12"/>
      <c r="BL27" s="12"/>
      <c r="BM27" s="12"/>
      <c r="BN27" s="15"/>
      <c r="BO27" s="15"/>
      <c r="BP27" s="12"/>
      <c r="BQ27" s="12"/>
      <c r="BR27" s="12"/>
    </row>
    <row r="28" spans="1:70" x14ac:dyDescent="0.4">
      <c r="A28" s="6"/>
      <c r="D28" s="49"/>
      <c r="F28" s="15"/>
      <c r="G28" s="15"/>
      <c r="H28" s="5"/>
      <c r="J28" s="75"/>
      <c r="K28" s="12"/>
      <c r="L28" s="12"/>
      <c r="M28" s="6"/>
      <c r="N28" s="12"/>
      <c r="O28" s="12"/>
      <c r="P28" s="54"/>
      <c r="Q28" s="49"/>
      <c r="T28" s="30"/>
      <c r="U28" s="71"/>
      <c r="V28" s="72"/>
      <c r="W28" s="72"/>
      <c r="X28" s="30"/>
      <c r="Y28" s="84"/>
      <c r="Z28" s="84"/>
      <c r="AA28" s="84"/>
      <c r="AB28" s="84"/>
      <c r="AC28" s="85"/>
      <c r="AD28" s="85"/>
      <c r="AE28" s="72"/>
      <c r="AF28" s="83"/>
      <c r="AG28" s="83"/>
      <c r="AH28" s="84"/>
      <c r="AI28" s="78"/>
      <c r="AJ28" s="84"/>
      <c r="AK28" s="78"/>
      <c r="AL28" s="54"/>
      <c r="AM28" s="54"/>
      <c r="AN28" s="54"/>
      <c r="AO28" s="54"/>
      <c r="AP28" s="54"/>
      <c r="AQ28" s="54"/>
      <c r="AR28" s="54"/>
      <c r="AS28" s="54"/>
      <c r="AT28" s="49"/>
      <c r="AW28" s="41"/>
      <c r="AX28" s="49"/>
      <c r="AY28" s="41"/>
      <c r="AZ28" s="41"/>
      <c r="BA28" s="41"/>
      <c r="BB28" s="39"/>
      <c r="BC28" s="39"/>
      <c r="BD28" s="51"/>
      <c r="BH28" s="12"/>
      <c r="BI28" s="12"/>
      <c r="BJ28" s="12"/>
      <c r="BK28" s="12"/>
      <c r="BL28" s="12"/>
      <c r="BM28" s="12"/>
      <c r="BN28" s="15"/>
      <c r="BO28" s="15"/>
      <c r="BP28" s="12"/>
      <c r="BQ28" s="12"/>
      <c r="BR28" s="12"/>
    </row>
    <row r="29" spans="1:70" x14ac:dyDescent="0.4">
      <c r="A29" s="6"/>
      <c r="D29" s="49"/>
      <c r="F29" s="15"/>
      <c r="G29" s="15"/>
      <c r="H29" s="6"/>
      <c r="J29" s="75"/>
      <c r="K29" s="12"/>
      <c r="L29" s="12"/>
      <c r="M29" s="12"/>
      <c r="N29" s="12"/>
      <c r="O29" s="12"/>
      <c r="P29" s="54"/>
      <c r="Q29" s="49"/>
      <c r="T29" s="30"/>
      <c r="U29" s="71"/>
      <c r="V29" s="72"/>
      <c r="W29" s="72"/>
      <c r="X29" s="30"/>
      <c r="Y29" s="84"/>
      <c r="Z29" s="84"/>
      <c r="AA29" s="84"/>
      <c r="AB29" s="84"/>
      <c r="AC29" s="85"/>
      <c r="AD29" s="85"/>
      <c r="AE29" s="72"/>
      <c r="AF29" s="83"/>
      <c r="AG29" s="83"/>
      <c r="AH29" s="84"/>
      <c r="AI29" s="78"/>
      <c r="AJ29" s="84"/>
      <c r="AK29" s="78"/>
      <c r="AL29" s="54"/>
      <c r="AM29" s="54"/>
      <c r="AN29" s="54"/>
      <c r="AO29" s="54"/>
      <c r="AP29" s="54"/>
      <c r="AQ29" s="54"/>
      <c r="AR29" s="54"/>
      <c r="AS29" s="54"/>
      <c r="AT29" s="49"/>
      <c r="AW29" s="41"/>
      <c r="AX29" s="49"/>
      <c r="AY29" s="41"/>
      <c r="AZ29" s="41"/>
      <c r="BA29" s="41"/>
      <c r="BB29" s="39"/>
      <c r="BC29" s="39"/>
      <c r="BD29" s="51"/>
      <c r="BH29" s="12"/>
      <c r="BI29" s="12"/>
      <c r="BJ29" s="12"/>
      <c r="BK29" s="12"/>
      <c r="BL29" s="12"/>
      <c r="BM29" s="12"/>
      <c r="BN29" s="15"/>
      <c r="BO29" s="15"/>
      <c r="BP29" s="12"/>
      <c r="BQ29" s="12"/>
      <c r="BR29" s="12"/>
    </row>
    <row r="30" spans="1:70" x14ac:dyDescent="0.4">
      <c r="A30" s="6">
        <v>5</v>
      </c>
      <c r="B30" t="s">
        <v>26</v>
      </c>
      <c r="C30" t="s">
        <v>25</v>
      </c>
      <c r="D30" s="49" t="s">
        <v>29</v>
      </c>
      <c r="E30" t="s">
        <v>34</v>
      </c>
      <c r="F30" s="15">
        <v>5000</v>
      </c>
      <c r="G30" s="15">
        <v>5000</v>
      </c>
      <c r="H30" s="6"/>
      <c r="J30" s="75"/>
      <c r="K30" s="12"/>
      <c r="L30" s="12"/>
      <c r="M30" s="12"/>
      <c r="N30" s="12"/>
      <c r="O30" s="12"/>
      <c r="P30" s="54"/>
      <c r="Q30" s="49">
        <v>5</v>
      </c>
      <c r="R30" s="46" t="s">
        <v>26</v>
      </c>
      <c r="S30" s="46" t="s">
        <v>25</v>
      </c>
      <c r="T30" s="30" t="str">
        <f t="shared" si="0"/>
        <v>NA</v>
      </c>
      <c r="U30" s="71"/>
      <c r="V30" s="72" t="s">
        <v>69</v>
      </c>
      <c r="W30" s="72"/>
      <c r="X30" s="30" t="s">
        <v>91</v>
      </c>
      <c r="Y30" s="84"/>
      <c r="Z30" s="84"/>
      <c r="AA30" s="84"/>
      <c r="AB30" s="84"/>
      <c r="AC30" s="85">
        <f>+G30</f>
        <v>5000</v>
      </c>
      <c r="AD30" s="85"/>
      <c r="AE30" s="72"/>
      <c r="AF30" s="83"/>
      <c r="AG30" s="83"/>
      <c r="AH30" s="84"/>
      <c r="AI30" s="78"/>
      <c r="AJ30" s="84"/>
      <c r="AK30" s="78"/>
      <c r="AL30" s="54">
        <f t="shared" ref="AL30:AL31" si="31">+AA30</f>
        <v>0</v>
      </c>
      <c r="AM30" s="54">
        <f t="shared" ref="AM30:AM31" si="32">+AB30</f>
        <v>0</v>
      </c>
      <c r="AN30" s="54">
        <f t="shared" ref="AN30:AN31" si="33">+AJ30</f>
        <v>0</v>
      </c>
      <c r="AO30" s="54">
        <f t="shared" ref="AO30:AO31" si="34">+AK30</f>
        <v>0</v>
      </c>
      <c r="AP30" s="54">
        <v>30000</v>
      </c>
      <c r="AQ30" s="54">
        <f t="shared" ref="AQ30:AQ32" si="35">SUM(AL30:AP30)</f>
        <v>30000</v>
      </c>
      <c r="AR30" s="54"/>
      <c r="AS30" s="54"/>
      <c r="AT30" s="49">
        <v>5</v>
      </c>
      <c r="AU30" s="46" t="s">
        <v>26</v>
      </c>
      <c r="AV30" s="46" t="s">
        <v>34</v>
      </c>
      <c r="AW30" s="41">
        <v>2</v>
      </c>
      <c r="AX30" s="49" t="s">
        <v>29</v>
      </c>
      <c r="AY30" s="41">
        <v>2</v>
      </c>
      <c r="AZ30" s="41">
        <f>+F30</f>
        <v>5000</v>
      </c>
      <c r="BA30" s="41">
        <f t="shared" ref="BA30:BA31" si="36">+AY30*AZ30</f>
        <v>10000</v>
      </c>
      <c r="BB30" s="39">
        <v>35</v>
      </c>
      <c r="BC30" s="56">
        <f t="shared" ref="BC30:BC31" si="37">+BA30*BB30</f>
        <v>350000</v>
      </c>
      <c r="BD30" s="54">
        <f t="shared" ref="BD30:BD34" si="38">+BC30/1000</f>
        <v>350</v>
      </c>
      <c r="BH30" s="12"/>
      <c r="BI30" s="12"/>
      <c r="BJ30" s="12"/>
      <c r="BK30" s="12"/>
      <c r="BL30" s="12"/>
      <c r="BM30" s="12"/>
      <c r="BN30" s="15"/>
      <c r="BO30" s="15"/>
      <c r="BP30" s="12"/>
      <c r="BQ30" s="12"/>
      <c r="BR30" s="12"/>
    </row>
    <row r="31" spans="1:70" x14ac:dyDescent="0.4">
      <c r="B31" t="s">
        <v>54</v>
      </c>
      <c r="C31" t="s">
        <v>41</v>
      </c>
      <c r="D31" s="66">
        <v>1</v>
      </c>
      <c r="E31" t="s">
        <v>42</v>
      </c>
      <c r="F31" s="19">
        <v>2500</v>
      </c>
      <c r="G31" s="19">
        <v>2500</v>
      </c>
      <c r="H31" s="6"/>
      <c r="J31" s="75"/>
      <c r="K31" s="12"/>
      <c r="L31" s="12"/>
      <c r="M31" s="12"/>
      <c r="N31" s="12"/>
      <c r="O31" s="12"/>
      <c r="P31" s="54"/>
      <c r="R31" s="46" t="s">
        <v>54</v>
      </c>
      <c r="S31" s="46" t="s">
        <v>41</v>
      </c>
      <c r="T31" s="30">
        <f t="shared" si="0"/>
        <v>1</v>
      </c>
      <c r="U31" s="71" t="s">
        <v>103</v>
      </c>
      <c r="V31" s="72">
        <v>8</v>
      </c>
      <c r="W31" s="72">
        <f t="shared" ref="W31" si="39">+T31*V31</f>
        <v>8</v>
      </c>
      <c r="X31" s="30" t="s">
        <v>86</v>
      </c>
      <c r="Y31" s="84">
        <v>1500</v>
      </c>
      <c r="Z31" s="86"/>
      <c r="AA31" s="84">
        <f>+W31*Y31</f>
        <v>12000</v>
      </c>
      <c r="AB31" s="86"/>
      <c r="AC31" s="87">
        <f>+G31</f>
        <v>2500</v>
      </c>
      <c r="AD31" s="85">
        <v>50</v>
      </c>
      <c r="AE31" s="72">
        <f>+AC31/AD31</f>
        <v>50</v>
      </c>
      <c r="AF31" s="83">
        <f>+V31</f>
        <v>8</v>
      </c>
      <c r="AG31" s="83">
        <f t="shared" ref="AG31" si="40">+AE31*AF31</f>
        <v>400</v>
      </c>
      <c r="AH31" s="84">
        <v>125</v>
      </c>
      <c r="AI31" s="78"/>
      <c r="AJ31" s="84">
        <f>+AG31*AH31</f>
        <v>50000</v>
      </c>
      <c r="AK31" s="78"/>
      <c r="AL31" s="56">
        <f t="shared" si="31"/>
        <v>12000</v>
      </c>
      <c r="AM31" s="56">
        <f t="shared" si="32"/>
        <v>0</v>
      </c>
      <c r="AN31" s="56">
        <f t="shared" si="33"/>
        <v>50000</v>
      </c>
      <c r="AO31" s="56">
        <f t="shared" si="34"/>
        <v>0</v>
      </c>
      <c r="AP31" s="56">
        <v>10000</v>
      </c>
      <c r="AQ31" s="56">
        <f t="shared" si="35"/>
        <v>72000</v>
      </c>
      <c r="AR31" s="54"/>
      <c r="AS31" s="54"/>
      <c r="AU31" s="46" t="s">
        <v>54</v>
      </c>
      <c r="AV31" s="46" t="s">
        <v>42</v>
      </c>
      <c r="AW31" s="41">
        <f t="shared" ref="AW31" si="41">+V31</f>
        <v>8</v>
      </c>
      <c r="AX31" s="49">
        <f t="shared" ref="AX31" si="42">+D31</f>
        <v>1</v>
      </c>
      <c r="AY31" s="41">
        <f t="shared" ref="AY31" si="43">+AW31*AX31</f>
        <v>8</v>
      </c>
      <c r="AZ31" s="41">
        <f>+F31</f>
        <v>2500</v>
      </c>
      <c r="BA31" s="41">
        <f t="shared" si="36"/>
        <v>20000</v>
      </c>
      <c r="BB31" s="39">
        <v>40</v>
      </c>
      <c r="BC31" s="40">
        <f t="shared" si="37"/>
        <v>800000</v>
      </c>
      <c r="BD31" s="56">
        <f t="shared" si="38"/>
        <v>800</v>
      </c>
      <c r="BH31" s="12"/>
      <c r="BI31" s="12"/>
      <c r="BJ31" s="12"/>
      <c r="BK31" s="12"/>
      <c r="BL31" s="12"/>
      <c r="BM31" s="14"/>
      <c r="BN31" s="15"/>
      <c r="BO31" s="15"/>
      <c r="BP31" s="12"/>
      <c r="BQ31" s="14"/>
      <c r="BR31" s="14"/>
    </row>
    <row r="32" spans="1:70" x14ac:dyDescent="0.4">
      <c r="C32" t="s">
        <v>9</v>
      </c>
      <c r="D32" s="49">
        <f>SUM(D31)</f>
        <v>1</v>
      </c>
      <c r="F32" s="15">
        <v>5000</v>
      </c>
      <c r="G32" s="15">
        <f>+G30+G31</f>
        <v>7500</v>
      </c>
      <c r="H32" s="5">
        <v>0.3</v>
      </c>
      <c r="I32" t="s">
        <v>55</v>
      </c>
      <c r="J32" s="75">
        <v>1800</v>
      </c>
      <c r="K32" s="54">
        <f>+AQ32/1000</f>
        <v>102</v>
      </c>
      <c r="L32" s="12">
        <f>+J32-K32</f>
        <v>1698</v>
      </c>
      <c r="M32" s="12">
        <f>+BD32</f>
        <v>1150</v>
      </c>
      <c r="N32" s="12">
        <f>+L32-M32</f>
        <v>548</v>
      </c>
      <c r="O32" s="5">
        <f>+N32/(K32+M32)</f>
        <v>0.43769968051118213</v>
      </c>
      <c r="P32" s="48"/>
      <c r="S32" s="46" t="s">
        <v>9</v>
      </c>
      <c r="T32" s="30">
        <f t="shared" si="0"/>
        <v>1</v>
      </c>
      <c r="U32" s="71"/>
      <c r="V32" s="72"/>
      <c r="W32" s="72"/>
      <c r="X32" s="30"/>
      <c r="Y32" s="84"/>
      <c r="Z32" s="84"/>
      <c r="AA32" s="84"/>
      <c r="AB32" s="84"/>
      <c r="AC32" s="85">
        <f>+G32</f>
        <v>7500</v>
      </c>
      <c r="AD32" s="85"/>
      <c r="AE32" s="72"/>
      <c r="AF32" s="83"/>
      <c r="AG32" s="83"/>
      <c r="AH32" s="84"/>
      <c r="AI32" s="78"/>
      <c r="AJ32" s="84"/>
      <c r="AK32" s="78"/>
      <c r="AL32" s="54">
        <f t="shared" ref="AL32:AO32" si="44">+AL30+AL31</f>
        <v>12000</v>
      </c>
      <c r="AM32" s="54">
        <f t="shared" si="44"/>
        <v>0</v>
      </c>
      <c r="AN32" s="54">
        <f t="shared" si="44"/>
        <v>50000</v>
      </c>
      <c r="AO32" s="54">
        <f t="shared" si="44"/>
        <v>0</v>
      </c>
      <c r="AP32" s="54">
        <f>+AP30+AP31</f>
        <v>40000</v>
      </c>
      <c r="AQ32" s="54">
        <f t="shared" si="35"/>
        <v>102000</v>
      </c>
      <c r="AR32" s="48"/>
      <c r="AS32" s="48"/>
      <c r="AV32" s="48"/>
      <c r="AW32" s="41"/>
      <c r="AX32" s="49">
        <f>+D32</f>
        <v>1</v>
      </c>
      <c r="AY32" s="41"/>
      <c r="AZ32" s="64"/>
      <c r="BA32" s="41"/>
      <c r="BB32" s="39"/>
      <c r="BC32" s="39">
        <f>SUM(BC30:BC31)</f>
        <v>1150000</v>
      </c>
      <c r="BD32" s="54">
        <f t="shared" si="38"/>
        <v>1150</v>
      </c>
      <c r="BH32" s="12"/>
      <c r="BI32" s="12"/>
      <c r="BJ32" s="12"/>
      <c r="BK32" s="12"/>
      <c r="BL32" s="12"/>
      <c r="BM32" s="12"/>
      <c r="BN32" s="12"/>
      <c r="BO32" s="15"/>
      <c r="BP32" s="12"/>
      <c r="BQ32" s="12"/>
      <c r="BR32" s="12"/>
    </row>
    <row r="33" spans="1:70" ht="12.9" customHeight="1" x14ac:dyDescent="0.4">
      <c r="D33" s="49"/>
      <c r="F33" s="31" t="s">
        <v>49</v>
      </c>
      <c r="G33" s="31" t="s">
        <v>49</v>
      </c>
      <c r="H33" s="31" t="s">
        <v>48</v>
      </c>
      <c r="I33" s="30"/>
      <c r="J33" s="31" t="s">
        <v>49</v>
      </c>
      <c r="K33" s="31" t="s">
        <v>49</v>
      </c>
      <c r="L33" s="31" t="s">
        <v>49</v>
      </c>
      <c r="M33" s="31" t="s">
        <v>49</v>
      </c>
      <c r="N33" s="31" t="s">
        <v>49</v>
      </c>
      <c r="O33" s="31" t="s">
        <v>48</v>
      </c>
      <c r="P33" s="59"/>
      <c r="T33" s="30"/>
      <c r="U33" s="71"/>
      <c r="V33" s="72"/>
      <c r="W33" s="72"/>
      <c r="X33" s="30"/>
      <c r="Y33" s="24"/>
      <c r="Z33" s="84"/>
      <c r="AA33" s="59" t="s">
        <v>49</v>
      </c>
      <c r="AB33" s="59" t="s">
        <v>49</v>
      </c>
      <c r="AC33" s="85" t="str">
        <f>+G33</f>
        <v>======</v>
      </c>
      <c r="AD33" s="85"/>
      <c r="AE33" s="72"/>
      <c r="AF33" s="83"/>
      <c r="AG33" s="83"/>
      <c r="AH33" s="84"/>
      <c r="AI33" s="78"/>
      <c r="AJ33" s="59" t="s">
        <v>49</v>
      </c>
      <c r="AK33" s="59" t="s">
        <v>49</v>
      </c>
      <c r="AL33" s="59" t="s">
        <v>49</v>
      </c>
      <c r="AM33" s="59" t="s">
        <v>49</v>
      </c>
      <c r="AN33" s="59" t="s">
        <v>49</v>
      </c>
      <c r="AO33" s="59" t="s">
        <v>49</v>
      </c>
      <c r="AP33" s="59" t="s">
        <v>49</v>
      </c>
      <c r="AQ33" s="59" t="s">
        <v>49</v>
      </c>
      <c r="AR33" s="59"/>
      <c r="AS33" s="59"/>
      <c r="AV33" s="59"/>
      <c r="AW33" s="59"/>
      <c r="AX33" s="49"/>
      <c r="AY33" s="59"/>
      <c r="AZ33" s="41"/>
      <c r="BA33" s="36"/>
      <c r="BB33" s="36"/>
      <c r="BC33" s="45" t="s">
        <v>49</v>
      </c>
      <c r="BD33" s="61" t="s">
        <v>49</v>
      </c>
      <c r="BH33" s="9"/>
      <c r="BI33" s="9"/>
      <c r="BJ33" s="9"/>
      <c r="BK33" s="9"/>
      <c r="BL33" s="9"/>
      <c r="BM33" s="31"/>
      <c r="BN33" s="9"/>
      <c r="BO33" s="9"/>
      <c r="BP33" s="9"/>
      <c r="BQ33" s="31"/>
      <c r="BR33" s="31"/>
    </row>
    <row r="34" spans="1:70" x14ac:dyDescent="0.4">
      <c r="A34" s="1" t="s">
        <v>95</v>
      </c>
      <c r="C34" s="1" t="s">
        <v>75</v>
      </c>
      <c r="D34" s="55">
        <f>+D12+D15+D21+D27+D32</f>
        <v>27</v>
      </c>
      <c r="E34" s="20"/>
      <c r="F34" s="21">
        <v>5000</v>
      </c>
      <c r="G34" s="21">
        <f>+G12+G15+G21+G27+G32</f>
        <v>23180</v>
      </c>
      <c r="H34" s="26" t="s">
        <v>97</v>
      </c>
      <c r="J34" s="22">
        <f>+J12+J15+J21+J27+J32</f>
        <v>5400</v>
      </c>
      <c r="K34" s="22">
        <f>+K12+K15+K21+K27+K32</f>
        <v>830.30000000000007</v>
      </c>
      <c r="L34" s="22">
        <f>+L12+L15+L21+L27+L32</f>
        <v>4569.7000000000007</v>
      </c>
      <c r="M34" s="22">
        <f>+M12+M15+M21+M27+M32</f>
        <v>2456.5</v>
      </c>
      <c r="N34" s="22">
        <f>+N12+N15+N21+N27+N32</f>
        <v>2113.1999999999998</v>
      </c>
      <c r="O34" s="23">
        <f>+N34/(K34+M34)</f>
        <v>0.64293537787513677</v>
      </c>
      <c r="P34" s="58"/>
      <c r="Q34" s="34" t="s">
        <v>95</v>
      </c>
      <c r="S34" s="34" t="s">
        <v>75</v>
      </c>
      <c r="T34" s="30">
        <f t="shared" si="0"/>
        <v>27</v>
      </c>
      <c r="U34" s="73"/>
      <c r="V34" s="83"/>
      <c r="W34" s="83"/>
      <c r="X34" s="24"/>
      <c r="Y34" s="24"/>
      <c r="Z34" s="84"/>
      <c r="AA34" s="84">
        <f>SUM(AA10:AA33)</f>
        <v>137500</v>
      </c>
      <c r="AB34" s="84">
        <f>SUM(AB10:AB33)</f>
        <v>220000</v>
      </c>
      <c r="AC34" s="85">
        <f>+G34</f>
        <v>23180</v>
      </c>
      <c r="AD34" s="85"/>
      <c r="AE34" s="88"/>
      <c r="AF34" s="89"/>
      <c r="AG34" s="90"/>
      <c r="AH34" s="90"/>
      <c r="AI34" s="91"/>
      <c r="AJ34" s="84">
        <f>SUM(AJ10:AJ33)</f>
        <v>79000</v>
      </c>
      <c r="AK34" s="84">
        <f>SUM(AK10:AK33)</f>
        <v>148800</v>
      </c>
      <c r="AL34" s="57">
        <f t="shared" ref="AL34:AQ34" si="45">+AL12+AL15+AL21+AL27+AL32</f>
        <v>137500</v>
      </c>
      <c r="AM34" s="57">
        <f t="shared" si="45"/>
        <v>220000</v>
      </c>
      <c r="AN34" s="57">
        <f t="shared" si="45"/>
        <v>79000</v>
      </c>
      <c r="AO34" s="57">
        <f t="shared" si="45"/>
        <v>148800</v>
      </c>
      <c r="AP34" s="57">
        <f>+AP12+AP15+AP21+AP27+AP32</f>
        <v>245000</v>
      </c>
      <c r="AQ34" s="57">
        <f t="shared" si="45"/>
        <v>830300</v>
      </c>
      <c r="AR34" s="58"/>
      <c r="AS34" s="58"/>
      <c r="AT34" s="34" t="s">
        <v>95</v>
      </c>
      <c r="AV34" s="58"/>
      <c r="AW34" s="58"/>
      <c r="AX34" s="49">
        <f>+D34</f>
        <v>27</v>
      </c>
      <c r="AY34" s="58"/>
      <c r="AZ34" s="42"/>
      <c r="BA34" s="35"/>
      <c r="BB34" s="35"/>
      <c r="BC34" s="43">
        <f>+BC12+BC15+BC21+BC27+BC32</f>
        <v>2456500</v>
      </c>
      <c r="BD34" s="54">
        <f t="shared" si="38"/>
        <v>2456.5</v>
      </c>
      <c r="BH34" s="22"/>
      <c r="BI34" s="22"/>
      <c r="BJ34" s="22"/>
      <c r="BK34" s="22"/>
      <c r="BL34" s="22"/>
      <c r="BM34" s="22"/>
      <c r="BN34" s="22"/>
      <c r="BO34" s="6"/>
      <c r="BP34" s="6"/>
      <c r="BQ34" s="22"/>
      <c r="BR34" s="22"/>
    </row>
    <row r="35" spans="1:70" ht="15.9" x14ac:dyDescent="0.45">
      <c r="A35" s="1"/>
      <c r="C35" s="18" t="s">
        <v>57</v>
      </c>
      <c r="D35" s="65"/>
      <c r="E35" s="20"/>
      <c r="F35" s="21"/>
      <c r="G35" s="21"/>
      <c r="H35" s="13"/>
      <c r="I35" s="13"/>
      <c r="J35" s="22"/>
      <c r="K35" s="22"/>
      <c r="L35" s="22"/>
      <c r="M35" s="22"/>
      <c r="N35" s="22"/>
      <c r="O35" s="22"/>
      <c r="P35" s="57"/>
      <c r="Q35" s="57"/>
      <c r="R35" s="57"/>
      <c r="S35" s="57"/>
      <c r="T35" s="57"/>
      <c r="U35" s="74"/>
      <c r="V35" s="89"/>
      <c r="W35" s="89"/>
      <c r="X35" s="89"/>
      <c r="Y35" s="89"/>
      <c r="Z35" s="89"/>
      <c r="AA35" s="89"/>
      <c r="AB35" s="89"/>
      <c r="AC35" s="89"/>
      <c r="AD35" s="89"/>
      <c r="AE35" s="88"/>
      <c r="AF35" s="89"/>
      <c r="AG35" s="89"/>
      <c r="AH35" s="89"/>
      <c r="AI35" s="24"/>
      <c r="AJ35" s="24"/>
      <c r="AK35" s="24"/>
      <c r="AQ35" s="54">
        <f>+AA34+AB34+AJ34+AK34+AP34</f>
        <v>830300</v>
      </c>
      <c r="AR35" s="57" t="s">
        <v>89</v>
      </c>
      <c r="AS35" s="57"/>
      <c r="AT35" s="57"/>
      <c r="AU35" s="57"/>
      <c r="AV35" s="57"/>
      <c r="AW35" s="57"/>
      <c r="AX35" s="57"/>
      <c r="AY35" s="57"/>
      <c r="AZ35" s="22"/>
      <c r="BD35" s="62"/>
      <c r="BM35" s="6"/>
      <c r="BN35" s="6"/>
      <c r="BO35" s="6"/>
      <c r="BP35" s="6"/>
      <c r="BQ35" s="6"/>
      <c r="BR35" s="6"/>
    </row>
    <row r="36" spans="1:70" x14ac:dyDescent="0.4">
      <c r="D36" s="49"/>
      <c r="BM36" s="6"/>
      <c r="BN36" s="6"/>
      <c r="BO36" s="6"/>
      <c r="BP36" s="6"/>
      <c r="BQ36" s="6"/>
      <c r="BR36" s="6"/>
    </row>
    <row r="37" spans="1:70" ht="15.9" x14ac:dyDescent="0.45">
      <c r="C37" s="1" t="s">
        <v>45</v>
      </c>
      <c r="D37" s="55">
        <v>42</v>
      </c>
      <c r="E37" s="20"/>
      <c r="F37" s="21">
        <v>4000</v>
      </c>
      <c r="G37" s="21">
        <v>4000</v>
      </c>
      <c r="H37" s="1" t="s">
        <v>90</v>
      </c>
      <c r="J37" s="22">
        <v>700</v>
      </c>
      <c r="K37" s="22">
        <v>300</v>
      </c>
      <c r="L37" s="12">
        <f>+J37-K37</f>
        <v>400</v>
      </c>
      <c r="M37" s="54">
        <v>400</v>
      </c>
      <c r="N37" s="12">
        <f>+L37-M37</f>
        <v>0</v>
      </c>
      <c r="O37" s="5">
        <f>+N37/(K37+M37)</f>
        <v>0</v>
      </c>
      <c r="P37" s="48"/>
      <c r="Q37" s="48"/>
      <c r="R37" s="48"/>
      <c r="S37" s="48"/>
      <c r="T37" s="48"/>
      <c r="U37" s="48"/>
      <c r="V37" s="48"/>
      <c r="W37" s="48"/>
      <c r="X37" s="48"/>
      <c r="Y37" s="77"/>
      <c r="Z37" s="80" t="s">
        <v>106</v>
      </c>
      <c r="AA37" s="77"/>
      <c r="AB37" s="77"/>
      <c r="AC37" s="77"/>
      <c r="AD37" s="77"/>
      <c r="AE37" s="77"/>
      <c r="AH37" s="77"/>
      <c r="AK37" s="48"/>
      <c r="AN37" s="93" t="s">
        <v>131</v>
      </c>
      <c r="AO37" s="48"/>
      <c r="AQ37" s="48"/>
      <c r="AR37" s="48"/>
      <c r="AS37" s="48"/>
      <c r="AT37" s="48"/>
      <c r="AU37" s="48"/>
      <c r="AV37" s="48"/>
      <c r="AW37" s="41">
        <v>1</v>
      </c>
      <c r="AX37" s="41"/>
      <c r="AY37" s="41"/>
      <c r="AZ37" s="41">
        <f>+G37</f>
        <v>4000</v>
      </c>
      <c r="BA37" s="41">
        <f>+AZ37*AW37</f>
        <v>4000</v>
      </c>
      <c r="BB37" s="54">
        <v>40</v>
      </c>
      <c r="BC37" s="54">
        <f t="shared" ref="BC37" si="46">+BA37*BB37</f>
        <v>160000</v>
      </c>
      <c r="BD37" s="54">
        <f t="shared" ref="BD37" si="47">+BC37/1000</f>
        <v>160</v>
      </c>
      <c r="BM37" s="22"/>
      <c r="BN37" s="22"/>
      <c r="BO37" s="22"/>
      <c r="BP37" s="22"/>
      <c r="BQ37" s="22"/>
      <c r="BR37" s="22"/>
    </row>
    <row r="38" spans="1:70" ht="15.9" x14ac:dyDescent="0.45">
      <c r="A38" s="1"/>
      <c r="C38" s="18" t="s">
        <v>132</v>
      </c>
      <c r="D38" s="65"/>
      <c r="E38" s="20"/>
      <c r="F38" s="21"/>
      <c r="G38" s="21"/>
      <c r="H38" s="20"/>
      <c r="I38" s="1"/>
      <c r="J38" s="13"/>
      <c r="K38" s="22"/>
      <c r="L38" s="22"/>
      <c r="M38" s="13"/>
      <c r="N38" s="13"/>
      <c r="O38" s="13"/>
      <c r="P38" s="55"/>
      <c r="Q38" s="55"/>
      <c r="R38" s="55"/>
      <c r="S38" s="55"/>
      <c r="T38" s="55"/>
      <c r="U38" s="55"/>
      <c r="V38" s="55"/>
      <c r="W38" s="55"/>
      <c r="X38" s="55"/>
      <c r="Y38" s="52"/>
      <c r="Z38" s="76" t="s">
        <v>83</v>
      </c>
      <c r="AA38" s="76" t="s">
        <v>84</v>
      </c>
      <c r="AB38" s="76"/>
      <c r="AC38" s="76"/>
      <c r="AD38" s="52"/>
      <c r="AE38" s="52"/>
      <c r="AH38" s="52"/>
      <c r="AI38" s="55"/>
      <c r="AJ38" s="55"/>
      <c r="AK38" s="55"/>
      <c r="AL38" s="55"/>
      <c r="AM38" s="55"/>
      <c r="AN38" s="94" t="s">
        <v>128</v>
      </c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13"/>
      <c r="BM38" s="22"/>
      <c r="BN38" s="22"/>
      <c r="BO38" s="22"/>
      <c r="BP38" s="22"/>
      <c r="BQ38" s="22"/>
      <c r="BR38" s="22"/>
    </row>
    <row r="39" spans="1:70" s="46" customFormat="1" ht="15.9" x14ac:dyDescent="0.45">
      <c r="A39" s="34"/>
      <c r="C39" s="18"/>
      <c r="D39" s="65"/>
      <c r="E39" s="20"/>
      <c r="F39" s="42"/>
      <c r="G39" s="42"/>
      <c r="H39" s="20"/>
      <c r="I39" s="34"/>
      <c r="J39" s="55"/>
      <c r="K39" s="57"/>
      <c r="L39" s="57"/>
      <c r="M39" s="55"/>
      <c r="N39" s="55"/>
      <c r="O39" s="55"/>
      <c r="P39" s="55"/>
      <c r="Q39" s="55"/>
      <c r="R39" s="55"/>
      <c r="S39" s="55"/>
      <c r="T39" s="55"/>
      <c r="Y39" s="52" t="s">
        <v>103</v>
      </c>
      <c r="Z39" s="79">
        <v>1500</v>
      </c>
      <c r="AA39" s="79">
        <v>3000</v>
      </c>
      <c r="AB39" s="82" t="s">
        <v>117</v>
      </c>
      <c r="AC39" s="79"/>
      <c r="AE39" s="65"/>
      <c r="AH39" s="65"/>
      <c r="AI39" s="55"/>
      <c r="AJ39" s="55"/>
      <c r="AK39" s="55"/>
      <c r="AL39" s="55"/>
      <c r="AM39" s="55"/>
      <c r="AN39" s="94" t="s">
        <v>129</v>
      </c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M39" s="57"/>
      <c r="BN39" s="57"/>
      <c r="BO39" s="57"/>
      <c r="BP39" s="57"/>
      <c r="BQ39" s="57"/>
      <c r="BR39" s="57"/>
    </row>
    <row r="40" spans="1:70" ht="12.75" customHeight="1" x14ac:dyDescent="0.45">
      <c r="D40" s="49"/>
      <c r="E40" s="1"/>
      <c r="F40" s="31" t="s">
        <v>49</v>
      </c>
      <c r="G40" s="31" t="s">
        <v>49</v>
      </c>
      <c r="H40" s="31" t="s">
        <v>48</v>
      </c>
      <c r="I40" s="30"/>
      <c r="J40" s="31" t="s">
        <v>49</v>
      </c>
      <c r="K40" s="31" t="s">
        <v>49</v>
      </c>
      <c r="L40" s="31" t="s">
        <v>49</v>
      </c>
      <c r="M40" s="31" t="s">
        <v>49</v>
      </c>
      <c r="N40" s="31" t="s">
        <v>49</v>
      </c>
      <c r="O40" s="31" t="s">
        <v>48</v>
      </c>
      <c r="P40" s="59"/>
      <c r="Q40" s="59"/>
      <c r="R40" s="59"/>
      <c r="S40" s="59"/>
      <c r="T40" s="59"/>
      <c r="Y40" s="27" t="s">
        <v>104</v>
      </c>
      <c r="Z40" s="79">
        <v>2500</v>
      </c>
      <c r="AA40" s="79">
        <v>6000</v>
      </c>
      <c r="AB40" s="82" t="s">
        <v>108</v>
      </c>
      <c r="AC40" s="79"/>
      <c r="AE40" s="81"/>
      <c r="AH40" s="81"/>
      <c r="AI40" s="59"/>
      <c r="AJ40" s="59"/>
      <c r="AK40" s="59"/>
      <c r="AL40" s="59"/>
      <c r="AM40" s="59"/>
      <c r="AN40" s="95" t="s">
        <v>130</v>
      </c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31"/>
      <c r="BM40" s="31"/>
      <c r="BN40" s="22"/>
      <c r="BO40" s="22"/>
      <c r="BP40" s="22"/>
      <c r="BQ40" s="22"/>
      <c r="BR40" s="22"/>
    </row>
    <row r="41" spans="1:70" ht="15.9" x14ac:dyDescent="0.45">
      <c r="A41" s="7" t="s">
        <v>51</v>
      </c>
      <c r="C41" s="7" t="s">
        <v>46</v>
      </c>
      <c r="D41" s="52">
        <f>+D34+D37</f>
        <v>69</v>
      </c>
      <c r="E41" s="28"/>
      <c r="F41" s="29">
        <v>5000</v>
      </c>
      <c r="G41" s="52">
        <f>+G34+G37</f>
        <v>27180</v>
      </c>
      <c r="H41" s="7" t="str">
        <f>+H34</f>
        <v>Range = 20%-70%</v>
      </c>
      <c r="J41" s="27">
        <f t="shared" ref="J41:N41" si="48">+J34+J37</f>
        <v>6100</v>
      </c>
      <c r="K41" s="27">
        <f t="shared" si="48"/>
        <v>1130.3000000000002</v>
      </c>
      <c r="L41" s="27">
        <f t="shared" si="48"/>
        <v>4969.7000000000007</v>
      </c>
      <c r="M41" s="27">
        <f t="shared" si="48"/>
        <v>2856.5</v>
      </c>
      <c r="N41" s="27">
        <f t="shared" si="48"/>
        <v>2113.1999999999998</v>
      </c>
      <c r="O41" s="63">
        <f>+N41/(K41+M41)</f>
        <v>0.53004916223537668</v>
      </c>
      <c r="P41" s="63"/>
      <c r="Q41" s="63"/>
      <c r="R41" s="63"/>
      <c r="S41" s="63"/>
      <c r="T41" s="63"/>
      <c r="Y41" s="18"/>
      <c r="Z41" s="65"/>
      <c r="AA41" s="65"/>
      <c r="AB41" s="65"/>
      <c r="AC41" s="65"/>
      <c r="AD41" s="63"/>
      <c r="AE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58"/>
      <c r="AX41" s="58"/>
      <c r="AY41" s="58"/>
      <c r="AZ41" s="23"/>
      <c r="BM41" s="22"/>
      <c r="BN41" s="22"/>
      <c r="BO41" s="22"/>
      <c r="BP41" s="22"/>
      <c r="BQ41" s="31"/>
      <c r="BR41" s="31"/>
    </row>
    <row r="42" spans="1:70" ht="15.9" x14ac:dyDescent="0.45">
      <c r="A42" s="7"/>
      <c r="C42" s="18" t="s">
        <v>58</v>
      </c>
      <c r="D42" s="65"/>
      <c r="E42" s="28"/>
      <c r="F42" s="29"/>
      <c r="G42" s="29"/>
      <c r="H42" s="1"/>
      <c r="I42" s="1"/>
      <c r="J42" s="13"/>
      <c r="K42" s="13"/>
      <c r="L42" s="13"/>
      <c r="M42" s="13"/>
      <c r="N42" s="13"/>
      <c r="O42" s="13"/>
      <c r="P42" s="55"/>
      <c r="Q42" s="55"/>
      <c r="R42" s="55"/>
      <c r="S42" s="55"/>
      <c r="T42" s="55"/>
      <c r="U42" s="55"/>
      <c r="V42" s="55"/>
      <c r="W42" s="55"/>
      <c r="X42" s="55"/>
      <c r="Y42" s="52"/>
      <c r="Z42" s="50" t="s">
        <v>107</v>
      </c>
      <c r="AA42" s="18"/>
      <c r="AB42" s="18"/>
      <c r="AC42" s="18"/>
      <c r="AD42" s="52"/>
      <c r="AE42" s="52"/>
      <c r="AH42" s="52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13"/>
      <c r="BN42" s="22"/>
      <c r="BO42" s="22"/>
      <c r="BP42" s="22"/>
      <c r="BQ42" s="22"/>
      <c r="BR42" s="22"/>
    </row>
    <row r="43" spans="1:70" ht="15.9" x14ac:dyDescent="0.45">
      <c r="A43" s="7"/>
      <c r="B43" s="1"/>
      <c r="D43" s="49"/>
      <c r="Y43" s="18"/>
      <c r="Z43" s="76" t="s">
        <v>83</v>
      </c>
      <c r="AA43" s="76" t="s">
        <v>84</v>
      </c>
      <c r="AB43" s="76"/>
      <c r="AC43" s="76"/>
      <c r="AD43" s="18"/>
      <c r="AE43" s="18"/>
      <c r="AH43" s="18"/>
      <c r="BN43" s="12"/>
      <c r="BO43" s="12"/>
      <c r="BP43" s="12"/>
    </row>
    <row r="44" spans="1:70" ht="15.9" x14ac:dyDescent="0.45">
      <c r="B44" s="1"/>
      <c r="J44" s="6"/>
      <c r="K44" s="22"/>
      <c r="L44" s="22"/>
      <c r="M44" s="22"/>
      <c r="N44" s="22"/>
      <c r="O44" s="13"/>
      <c r="P44" s="55"/>
      <c r="Q44" s="55"/>
      <c r="R44" s="55"/>
      <c r="S44" s="55"/>
      <c r="T44" s="55"/>
      <c r="U44" s="55"/>
      <c r="V44" s="55"/>
      <c r="W44" s="55"/>
      <c r="X44" s="55"/>
      <c r="Y44" s="52" t="s">
        <v>103</v>
      </c>
      <c r="Z44" s="79">
        <v>125</v>
      </c>
      <c r="AA44" s="79">
        <v>200</v>
      </c>
      <c r="AB44" s="65" t="s">
        <v>116</v>
      </c>
      <c r="AC44" s="79"/>
      <c r="AE44" s="52"/>
      <c r="AH44" s="52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13"/>
      <c r="BN44" s="22"/>
      <c r="BO44" s="22"/>
      <c r="BP44" s="22"/>
    </row>
    <row r="45" spans="1:70" ht="15.9" x14ac:dyDescent="0.45">
      <c r="A45" s="6"/>
      <c r="F45" s="15"/>
      <c r="G45" s="15"/>
      <c r="H45" s="5"/>
      <c r="J45" s="12"/>
      <c r="K45" s="12"/>
      <c r="L45" s="12"/>
      <c r="M45" s="12"/>
      <c r="N45" s="12"/>
      <c r="O45" s="12"/>
      <c r="P45" s="54"/>
      <c r="Q45" s="54"/>
      <c r="R45" s="54"/>
      <c r="S45" s="54"/>
      <c r="T45" s="54"/>
      <c r="U45" s="54"/>
      <c r="V45" s="54"/>
      <c r="W45" s="54"/>
      <c r="X45" s="54"/>
      <c r="Y45" s="27" t="s">
        <v>104</v>
      </c>
      <c r="Z45" s="79">
        <v>0</v>
      </c>
      <c r="AA45" s="79">
        <v>0</v>
      </c>
      <c r="AB45" s="79"/>
      <c r="AC45" s="79"/>
      <c r="AD45" s="79"/>
      <c r="AE45" s="79"/>
      <c r="AH45" s="79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12"/>
      <c r="BH45" s="12"/>
      <c r="BI45" s="12"/>
      <c r="BJ45" s="12"/>
      <c r="BK45" s="12"/>
      <c r="BL45" s="12"/>
      <c r="BM45" s="12"/>
      <c r="BN45" s="15"/>
      <c r="BO45" s="15"/>
      <c r="BP45" s="12"/>
      <c r="BQ45" s="12"/>
      <c r="BR45" s="12"/>
    </row>
    <row r="52" spans="1:52" x14ac:dyDescent="0.4">
      <c r="A52" s="6"/>
      <c r="F52" s="15"/>
      <c r="G52" s="15"/>
      <c r="H52" s="4"/>
      <c r="J52" s="6"/>
      <c r="K52" s="6"/>
      <c r="L52" s="6"/>
      <c r="M52" s="6"/>
      <c r="N52" s="6"/>
      <c r="O52" s="6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"/>
    </row>
    <row r="53" spans="1:52" x14ac:dyDescent="0.4">
      <c r="A53" s="6"/>
      <c r="F53" s="19"/>
      <c r="G53" s="19"/>
      <c r="H53" s="4"/>
      <c r="J53" s="6"/>
      <c r="K53" s="6"/>
      <c r="L53" s="6"/>
      <c r="M53" s="6"/>
      <c r="N53" s="6"/>
      <c r="O53" s="6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6"/>
    </row>
    <row r="54" spans="1:52" x14ac:dyDescent="0.4">
      <c r="A54" s="6"/>
      <c r="F54" s="15"/>
      <c r="G54" s="15"/>
      <c r="H54" s="5"/>
      <c r="J54" s="12"/>
      <c r="K54" s="12"/>
      <c r="L54" s="12"/>
      <c r="M54" s="12"/>
      <c r="N54" s="12"/>
      <c r="O54" s="5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12"/>
    </row>
    <row r="55" spans="1:52" x14ac:dyDescent="0.4">
      <c r="A55" s="6"/>
      <c r="F55" s="15"/>
      <c r="G55" s="15"/>
      <c r="H55" s="5"/>
      <c r="J55" s="12"/>
      <c r="K55" s="12"/>
      <c r="L55" s="12"/>
      <c r="M55" s="12"/>
      <c r="N55" s="12"/>
      <c r="O55" s="12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12"/>
    </row>
    <row r="56" spans="1:52" x14ac:dyDescent="0.4">
      <c r="A56" s="6"/>
      <c r="F56" s="15"/>
      <c r="G56" s="15"/>
      <c r="H56" s="6"/>
      <c r="J56" s="12"/>
      <c r="K56" s="12"/>
      <c r="L56" s="12"/>
      <c r="M56" s="12"/>
      <c r="N56" s="12"/>
      <c r="O56" s="12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12"/>
    </row>
    <row r="57" spans="1:52" x14ac:dyDescent="0.4">
      <c r="A57" s="6"/>
      <c r="F57" s="15"/>
      <c r="G57" s="15"/>
      <c r="H57" s="5"/>
      <c r="J57" s="12"/>
      <c r="K57" s="12"/>
      <c r="L57" s="12"/>
      <c r="M57" s="12"/>
      <c r="N57" s="12"/>
      <c r="O57" s="5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12"/>
    </row>
    <row r="58" spans="1:52" x14ac:dyDescent="0.4">
      <c r="A58" s="6"/>
      <c r="F58" s="15"/>
      <c r="G58" s="15"/>
      <c r="H58" s="5"/>
      <c r="J58" s="12"/>
      <c r="K58" s="12"/>
      <c r="L58" s="12"/>
      <c r="M58" s="12"/>
      <c r="N58" s="12"/>
      <c r="O58" s="12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12"/>
    </row>
    <row r="59" spans="1:52" x14ac:dyDescent="0.4">
      <c r="A59" s="6"/>
      <c r="F59" s="15"/>
      <c r="G59" s="15"/>
      <c r="H59" s="6"/>
      <c r="J59" s="12"/>
      <c r="K59" s="12"/>
      <c r="L59" s="12"/>
      <c r="M59" s="12"/>
      <c r="N59" s="12"/>
      <c r="O59" s="12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12"/>
    </row>
    <row r="60" spans="1:52" x14ac:dyDescent="0.4">
      <c r="A60" s="6"/>
      <c r="F60" s="15"/>
      <c r="G60" s="15"/>
      <c r="H60" s="5"/>
      <c r="J60" s="12"/>
      <c r="K60" s="12"/>
      <c r="L60" s="12"/>
      <c r="M60" s="12"/>
      <c r="N60" s="12"/>
      <c r="O60" s="12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12"/>
    </row>
    <row r="61" spans="1:52" x14ac:dyDescent="0.4">
      <c r="A61" s="6"/>
      <c r="F61" s="15"/>
      <c r="G61" s="15"/>
      <c r="H61" s="6"/>
      <c r="J61" s="12"/>
      <c r="K61" s="12"/>
      <c r="L61" s="12"/>
      <c r="M61" s="12"/>
      <c r="N61" s="12"/>
      <c r="O61" s="12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12"/>
    </row>
    <row r="62" spans="1:52" x14ac:dyDescent="0.4">
      <c r="A62" s="6"/>
      <c r="F62" s="19"/>
      <c r="G62" s="19"/>
      <c r="H62" s="6"/>
      <c r="J62" s="12"/>
      <c r="K62" s="12"/>
      <c r="L62" s="12"/>
      <c r="M62" s="12"/>
      <c r="N62" s="12"/>
      <c r="O62" s="12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12"/>
    </row>
    <row r="63" spans="1:52" x14ac:dyDescent="0.4">
      <c r="A63" s="6"/>
      <c r="F63" s="15"/>
      <c r="G63" s="15"/>
      <c r="H63" s="5"/>
      <c r="J63" s="12"/>
      <c r="K63" s="12"/>
      <c r="L63" s="12"/>
      <c r="M63" s="12"/>
      <c r="N63" s="12"/>
      <c r="O63" s="5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12"/>
    </row>
    <row r="64" spans="1:52" x14ac:dyDescent="0.4">
      <c r="A64" s="6"/>
      <c r="F64" s="15"/>
      <c r="G64" s="15"/>
      <c r="H64" s="5"/>
      <c r="J64" s="12"/>
      <c r="K64" s="12"/>
      <c r="L64" s="12"/>
      <c r="M64" s="12"/>
      <c r="N64" s="12"/>
      <c r="O64" s="12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12"/>
    </row>
    <row r="65" spans="1:52" x14ac:dyDescent="0.4">
      <c r="A65" s="6"/>
      <c r="F65" s="15"/>
      <c r="G65" s="15"/>
      <c r="H65" s="5"/>
      <c r="J65" s="12"/>
      <c r="K65" s="12"/>
      <c r="L65" s="12"/>
      <c r="M65" s="12"/>
      <c r="N65" s="12"/>
      <c r="O65" s="12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12"/>
    </row>
    <row r="66" spans="1:52" x14ac:dyDescent="0.4">
      <c r="A66" s="6"/>
      <c r="F66" s="15"/>
      <c r="G66" s="15"/>
      <c r="H66" s="6"/>
      <c r="J66" s="12"/>
      <c r="K66" s="12"/>
      <c r="L66" s="12"/>
      <c r="M66" s="12"/>
      <c r="N66" s="12"/>
      <c r="O66" s="12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12"/>
    </row>
    <row r="67" spans="1:52" x14ac:dyDescent="0.4">
      <c r="A67" s="6"/>
      <c r="F67" s="15"/>
      <c r="G67" s="15"/>
      <c r="H67" s="6"/>
      <c r="J67" s="12"/>
      <c r="K67" s="12"/>
      <c r="L67" s="12"/>
      <c r="M67" s="12"/>
      <c r="N67" s="12"/>
      <c r="O67" s="12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12"/>
    </row>
    <row r="68" spans="1:52" x14ac:dyDescent="0.4">
      <c r="A68" s="6"/>
      <c r="F68" s="19"/>
      <c r="G68" s="19"/>
      <c r="H68" s="6"/>
      <c r="J68" s="12"/>
      <c r="K68" s="12"/>
      <c r="L68" s="12"/>
      <c r="M68" s="12"/>
      <c r="N68" s="12"/>
      <c r="O68" s="12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12"/>
    </row>
    <row r="69" spans="1:52" x14ac:dyDescent="0.4">
      <c r="A69" s="6"/>
      <c r="F69" s="15"/>
      <c r="G69" s="15"/>
      <c r="H69" s="5"/>
      <c r="J69" s="12"/>
      <c r="K69" s="12"/>
      <c r="L69" s="12"/>
      <c r="M69" s="12"/>
      <c r="N69" s="12"/>
      <c r="O69" s="5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12"/>
    </row>
    <row r="70" spans="1:52" x14ac:dyDescent="0.4">
      <c r="A70" s="6"/>
      <c r="F70" s="15"/>
      <c r="G70" s="15"/>
      <c r="H70" s="5"/>
      <c r="J70" s="12"/>
      <c r="K70" s="12"/>
      <c r="L70" s="12"/>
      <c r="M70" s="6"/>
      <c r="N70" s="12"/>
      <c r="O70" s="12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12"/>
    </row>
    <row r="71" spans="1:52" x14ac:dyDescent="0.4">
      <c r="A71" s="6"/>
      <c r="F71" s="15"/>
      <c r="G71" s="15"/>
      <c r="H71" s="6"/>
      <c r="J71" s="12"/>
      <c r="K71" s="12"/>
      <c r="L71" s="12"/>
      <c r="M71" s="12"/>
      <c r="N71" s="12"/>
      <c r="O71" s="12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12"/>
    </row>
    <row r="72" spans="1:52" x14ac:dyDescent="0.4">
      <c r="A72" s="6"/>
      <c r="F72" s="15"/>
      <c r="G72" s="15"/>
      <c r="H72" s="6"/>
      <c r="J72" s="12"/>
      <c r="K72" s="12"/>
      <c r="L72" s="12"/>
      <c r="M72" s="12"/>
      <c r="N72" s="12"/>
      <c r="O72" s="12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12"/>
    </row>
    <row r="73" spans="1:52" x14ac:dyDescent="0.4">
      <c r="F73" s="19"/>
      <c r="G73" s="19"/>
      <c r="H73" s="6"/>
      <c r="J73" s="12"/>
      <c r="K73" s="12"/>
      <c r="L73" s="12"/>
      <c r="M73" s="12"/>
      <c r="N73" s="12"/>
      <c r="O73" s="12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12"/>
    </row>
    <row r="74" spans="1:52" x14ac:dyDescent="0.4">
      <c r="F74" s="15"/>
      <c r="G74" s="15"/>
      <c r="H74" s="5"/>
      <c r="J74" s="12"/>
      <c r="K74" s="12"/>
      <c r="L74" s="12"/>
      <c r="M74" s="12"/>
      <c r="N74" s="12"/>
      <c r="O74" s="5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12"/>
    </row>
    <row r="75" spans="1:52" x14ac:dyDescent="0.4">
      <c r="F75" s="31"/>
      <c r="G75" s="31"/>
      <c r="H75" s="31"/>
      <c r="I75" s="30"/>
      <c r="J75" s="31"/>
      <c r="K75" s="31"/>
      <c r="L75" s="31"/>
      <c r="M75" s="31"/>
      <c r="N75" s="31"/>
      <c r="O75" s="31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31"/>
    </row>
    <row r="76" spans="1:52" x14ac:dyDescent="0.4">
      <c r="A76" s="1"/>
      <c r="B76" s="1"/>
      <c r="C76" s="1"/>
      <c r="D76" s="34"/>
      <c r="E76" s="20"/>
      <c r="F76" s="21"/>
      <c r="G76" s="21"/>
      <c r="H76" s="23"/>
      <c r="I76" s="26"/>
      <c r="J76" s="22"/>
      <c r="K76" s="22"/>
      <c r="L76" s="22"/>
      <c r="M76" s="22"/>
      <c r="N76" s="22"/>
      <c r="O76" s="23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12"/>
    </row>
    <row r="77" spans="1:52" x14ac:dyDescent="0.4">
      <c r="A77" s="1"/>
      <c r="B77" s="1"/>
      <c r="E77" s="20"/>
      <c r="F77" s="21"/>
      <c r="G77" s="21"/>
      <c r="H77" s="13"/>
      <c r="I77" s="13"/>
      <c r="J77" s="22"/>
      <c r="K77" s="22"/>
      <c r="L77" s="22"/>
      <c r="M77" s="22"/>
      <c r="N77" s="22"/>
      <c r="O77" s="22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22"/>
    </row>
    <row r="79" spans="1:52" x14ac:dyDescent="0.4">
      <c r="A79" s="1"/>
      <c r="B79" s="1"/>
      <c r="C79" s="1"/>
      <c r="D79" s="34"/>
      <c r="E79" s="20"/>
      <c r="F79" s="21"/>
      <c r="G79" s="21"/>
      <c r="H79" s="23"/>
      <c r="I79" s="26"/>
      <c r="J79" s="22"/>
      <c r="K79" s="22"/>
      <c r="L79" s="22"/>
      <c r="M79" s="22"/>
      <c r="N79" s="22"/>
      <c r="O79" s="23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22"/>
    </row>
    <row r="80" spans="1:52" x14ac:dyDescent="0.4">
      <c r="A80" s="1"/>
      <c r="B80" s="1"/>
      <c r="E80" s="20"/>
      <c r="F80" s="21"/>
      <c r="G80" s="21"/>
      <c r="H80" s="1"/>
      <c r="I80" s="1"/>
      <c r="J80" s="13"/>
      <c r="K80" s="22"/>
      <c r="L80" s="22"/>
      <c r="M80" s="13"/>
      <c r="N80" s="13"/>
      <c r="O80" s="13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13"/>
    </row>
    <row r="81" spans="1:52" x14ac:dyDescent="0.4">
      <c r="A81" s="1"/>
      <c r="B81" s="1"/>
      <c r="C81" s="24"/>
      <c r="D81" s="24"/>
      <c r="E81" s="20"/>
      <c r="F81" s="31"/>
      <c r="G81" s="31"/>
      <c r="H81" s="31"/>
      <c r="I81" s="30"/>
      <c r="J81" s="31"/>
      <c r="K81" s="31"/>
      <c r="L81" s="31"/>
      <c r="M81" s="31"/>
      <c r="N81" s="31"/>
      <c r="O81" s="31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31"/>
    </row>
    <row r="82" spans="1:52" ht="15.9" x14ac:dyDescent="0.45">
      <c r="A82" s="7"/>
      <c r="B82" s="1"/>
      <c r="C82" s="7"/>
      <c r="D82" s="50"/>
      <c r="E82" s="28"/>
      <c r="F82" s="21"/>
      <c r="G82" s="21"/>
      <c r="H82" s="23"/>
      <c r="I82" s="26"/>
      <c r="J82" s="22"/>
      <c r="K82" s="22"/>
      <c r="L82" s="22"/>
      <c r="M82" s="22"/>
      <c r="N82" s="22"/>
      <c r="O82" s="23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23"/>
    </row>
    <row r="83" spans="1:52" ht="15.9" x14ac:dyDescent="0.45">
      <c r="A83" s="7"/>
      <c r="B83" s="1"/>
      <c r="C83" s="7"/>
      <c r="D83" s="50"/>
      <c r="E83" s="28"/>
      <c r="F83" s="21"/>
      <c r="G83" s="21"/>
      <c r="H83" s="1"/>
      <c r="I83" s="1"/>
      <c r="J83" s="13"/>
      <c r="K83" s="22"/>
      <c r="L83" s="22"/>
      <c r="M83" s="13"/>
      <c r="N83" s="13"/>
      <c r="O83" s="13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13"/>
    </row>
  </sheetData>
  <pageMargins left="0.2" right="0.2" top="0.75" bottom="0.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Dave Vance</cp:lastModifiedBy>
  <cp:lastPrinted>2018-12-28T18:47:19Z</cp:lastPrinted>
  <dcterms:created xsi:type="dcterms:W3CDTF">2009-03-17T20:04:40Z</dcterms:created>
  <dcterms:modified xsi:type="dcterms:W3CDTF">2018-12-31T18:35:20Z</dcterms:modified>
</cp:coreProperties>
</file>