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e Vance\Google Drive\Davids important documents\Poudre River Press\2019 Website Update\"/>
    </mc:Choice>
  </mc:AlternateContent>
  <bookViews>
    <workbookView xWindow="0" yWindow="0" windowWidth="32914" windowHeight="15094" activeTab="8"/>
  </bookViews>
  <sheets>
    <sheet name="Table 1" sheetId="1" r:id="rId1"/>
    <sheet name="Tables 2,3" sheetId="2" r:id="rId2"/>
    <sheet name="Table 5" sheetId="3" r:id="rId3"/>
    <sheet name="Table 6" sheetId="4" r:id="rId4"/>
    <sheet name="Tables 7,8" sheetId="5" r:id="rId5"/>
    <sheet name="Tables 9,10" sheetId="6" r:id="rId6"/>
    <sheet name="Table 11" sheetId="7" r:id="rId7"/>
    <sheet name="Table 12" sheetId="8" r:id="rId8"/>
    <sheet name="Table 13" sheetId="9" r:id="rId9"/>
  </sheets>
  <calcPr calcId="152511"/>
</workbook>
</file>

<file path=xl/calcChain.xml><?xml version="1.0" encoding="utf-8"?>
<calcChain xmlns="http://schemas.openxmlformats.org/spreadsheetml/2006/main">
  <c r="H16" i="8" l="1"/>
  <c r="G16" i="8"/>
  <c r="N47" i="7"/>
  <c r="G47" i="7" s="1"/>
  <c r="E47" i="7"/>
  <c r="F47" i="7" s="1"/>
  <c r="D47" i="7"/>
  <c r="E45" i="7"/>
  <c r="H45" i="7" s="1"/>
  <c r="I45" i="7" s="1"/>
  <c r="D45" i="7"/>
  <c r="F45" i="7" s="1"/>
  <c r="P44" i="7"/>
  <c r="G44" i="7" s="1"/>
  <c r="H44" i="7" s="1"/>
  <c r="I44" i="7" s="1"/>
  <c r="E44" i="7"/>
  <c r="D44" i="7"/>
  <c r="F42" i="7"/>
  <c r="E42" i="7"/>
  <c r="H42" i="7" s="1"/>
  <c r="I42" i="7" s="1"/>
  <c r="D42" i="7"/>
  <c r="G39" i="7"/>
  <c r="E38" i="7"/>
  <c r="F38" i="7" s="1"/>
  <c r="D38" i="7"/>
  <c r="E37" i="7"/>
  <c r="D37" i="7"/>
  <c r="F36" i="7"/>
  <c r="E36" i="7"/>
  <c r="H36" i="7" s="1"/>
  <c r="I36" i="7" s="1"/>
  <c r="D36" i="7"/>
  <c r="M23" i="7"/>
  <c r="N23" i="7" s="1"/>
  <c r="E23" i="7" s="1"/>
  <c r="G23" i="7" s="1"/>
  <c r="H23" i="7" s="1"/>
  <c r="F22" i="7"/>
  <c r="E46" i="7" s="1"/>
  <c r="F46" i="7" s="1"/>
  <c r="E22" i="7"/>
  <c r="E24" i="7" s="1"/>
  <c r="D22" i="7"/>
  <c r="D46" i="7" s="1"/>
  <c r="G21" i="7"/>
  <c r="H21" i="7" s="1"/>
  <c r="G20" i="7"/>
  <c r="H20" i="7" s="1"/>
  <c r="H18" i="7"/>
  <c r="G18" i="7"/>
  <c r="F15" i="7"/>
  <c r="E15" i="7"/>
  <c r="D15" i="7"/>
  <c r="D39" i="7" s="1"/>
  <c r="G14" i="7"/>
  <c r="H14" i="7" s="1"/>
  <c r="G13" i="7"/>
  <c r="H13" i="7" s="1"/>
  <c r="G12" i="7"/>
  <c r="H12" i="7" s="1"/>
  <c r="G22" i="7" l="1"/>
  <c r="H22" i="7" s="1"/>
  <c r="F37" i="7"/>
  <c r="F44" i="7"/>
  <c r="F26" i="7"/>
  <c r="E50" i="7" s="1"/>
  <c r="F24" i="7"/>
  <c r="H47" i="7"/>
  <c r="I47" i="7" s="1"/>
  <c r="G26" i="7"/>
  <c r="G24" i="7"/>
  <c r="H24" i="7" s="1"/>
  <c r="H38" i="7"/>
  <c r="I38" i="7" s="1"/>
  <c r="G46" i="7"/>
  <c r="E48" i="7"/>
  <c r="D24" i="7"/>
  <c r="D48" i="7" s="1"/>
  <c r="H37" i="7"/>
  <c r="I37" i="7" s="1"/>
  <c r="E39" i="7"/>
  <c r="F39" i="7" s="1"/>
  <c r="G15" i="7"/>
  <c r="H15" i="7" s="1"/>
  <c r="C38" i="6"/>
  <c r="H36" i="6"/>
  <c r="E17" i="6" s="1"/>
  <c r="G17" i="6" s="1"/>
  <c r="E36" i="6"/>
  <c r="G34" i="6"/>
  <c r="G38" i="6" s="1"/>
  <c r="F34" i="6"/>
  <c r="F38" i="6" s="1"/>
  <c r="D34" i="6"/>
  <c r="D38" i="6" s="1"/>
  <c r="C34" i="6"/>
  <c r="H33" i="6"/>
  <c r="E14" i="6" s="1"/>
  <c r="E33" i="6"/>
  <c r="H32" i="6"/>
  <c r="H34" i="6" s="1"/>
  <c r="H38" i="6" s="1"/>
  <c r="E32" i="6"/>
  <c r="E34" i="6" s="1"/>
  <c r="E38" i="6" s="1"/>
  <c r="C17" i="6"/>
  <c r="N14" i="6"/>
  <c r="N33" i="6" s="1"/>
  <c r="C14" i="6"/>
  <c r="D14" i="6" s="1"/>
  <c r="N13" i="6"/>
  <c r="K32" i="6" s="1"/>
  <c r="E13" i="6"/>
  <c r="F13" i="6" s="1"/>
  <c r="C13" i="6"/>
  <c r="D13" i="6" s="1"/>
  <c r="D15" i="6" s="1"/>
  <c r="K33" i="6" l="1"/>
  <c r="L32" i="6"/>
  <c r="K34" i="6"/>
  <c r="D26" i="7"/>
  <c r="D50" i="7" s="1"/>
  <c r="H46" i="7"/>
  <c r="I46" i="7" s="1"/>
  <c r="G48" i="7"/>
  <c r="F48" i="7"/>
  <c r="H39" i="7"/>
  <c r="I39" i="7" s="1"/>
  <c r="E15" i="6"/>
  <c r="E19" i="6" s="1"/>
  <c r="L34" i="6"/>
  <c r="F14" i="6"/>
  <c r="H14" i="6" s="1"/>
  <c r="G14" i="6"/>
  <c r="C15" i="6"/>
  <c r="C19" i="6" s="1"/>
  <c r="G13" i="6"/>
  <c r="G15" i="6" s="1"/>
  <c r="G19" i="6" s="1"/>
  <c r="N32" i="6"/>
  <c r="N34" i="6" s="1"/>
  <c r="L33" i="6"/>
  <c r="H13" i="6"/>
  <c r="H15" i="6" l="1"/>
  <c r="L35" i="6"/>
  <c r="O17" i="6" s="1"/>
  <c r="P17" i="6" s="1"/>
  <c r="F17" i="6" s="1"/>
  <c r="H17" i="6" s="1"/>
  <c r="H19" i="6" s="1"/>
  <c r="L17" i="6"/>
  <c r="M17" i="6" s="1"/>
  <c r="D17" i="6" s="1"/>
  <c r="D19" i="6" s="1"/>
  <c r="K35" i="6"/>
  <c r="H48" i="7"/>
  <c r="I48" i="7" s="1"/>
  <c r="G50" i="7"/>
  <c r="H50" i="7" s="1"/>
  <c r="F15" i="6"/>
  <c r="F19" i="6" l="1"/>
  <c r="M41" i="5"/>
  <c r="H16" i="5" s="1"/>
  <c r="L41" i="5"/>
  <c r="K41" i="5"/>
  <c r="N40" i="5"/>
  <c r="E40" i="5"/>
  <c r="G40" i="5" s="1"/>
  <c r="H40" i="5" s="1"/>
  <c r="D40" i="5"/>
  <c r="N39" i="5"/>
  <c r="E39" i="5"/>
  <c r="C39" i="5"/>
  <c r="D39" i="5" s="1"/>
  <c r="N38" i="5"/>
  <c r="E38" i="5"/>
  <c r="F38" i="5" s="1"/>
  <c r="C38" i="5"/>
  <c r="N37" i="5"/>
  <c r="E37" i="5"/>
  <c r="G37" i="5" s="1"/>
  <c r="H37" i="5" s="1"/>
  <c r="D37" i="5"/>
  <c r="N36" i="5"/>
  <c r="E36" i="5"/>
  <c r="F36" i="5" s="1"/>
  <c r="D36" i="5"/>
  <c r="N35" i="5"/>
  <c r="E35" i="5" s="1"/>
  <c r="D35" i="5"/>
  <c r="N34" i="5"/>
  <c r="E34" i="5" s="1"/>
  <c r="D34" i="5"/>
  <c r="F17" i="5"/>
  <c r="G16" i="5" s="1"/>
  <c r="E17" i="5"/>
  <c r="N33" i="5"/>
  <c r="E33" i="5" s="1"/>
  <c r="D33" i="5"/>
  <c r="N32" i="5"/>
  <c r="E32" i="5"/>
  <c r="D32" i="5"/>
  <c r="N31" i="5"/>
  <c r="E31" i="5" s="1"/>
  <c r="D31" i="5"/>
  <c r="G33" i="5" l="1"/>
  <c r="H33" i="5" s="1"/>
  <c r="F33" i="5"/>
  <c r="G36" i="5"/>
  <c r="H36" i="5" s="1"/>
  <c r="H15" i="5"/>
  <c r="F32" i="5"/>
  <c r="F37" i="5"/>
  <c r="F39" i="5"/>
  <c r="F40" i="5"/>
  <c r="G35" i="5"/>
  <c r="H35" i="5" s="1"/>
  <c r="F35" i="5"/>
  <c r="F34" i="5"/>
  <c r="G34" i="5"/>
  <c r="H34" i="5" s="1"/>
  <c r="G38" i="5"/>
  <c r="H38" i="5" s="1"/>
  <c r="G39" i="5"/>
  <c r="H39" i="5" s="1"/>
  <c r="G32" i="5"/>
  <c r="H32" i="5" s="1"/>
  <c r="H17" i="5"/>
  <c r="I15" i="5" s="1"/>
  <c r="E41" i="5"/>
  <c r="G31" i="5"/>
  <c r="F31" i="5"/>
  <c r="C41" i="5"/>
  <c r="G15" i="5"/>
  <c r="G17" i="5" s="1"/>
  <c r="D38" i="5"/>
  <c r="D41" i="5" s="1"/>
  <c r="N41" i="5"/>
  <c r="I16" i="5" l="1"/>
  <c r="I17" i="5" s="1"/>
  <c r="F41" i="5"/>
  <c r="H31" i="5"/>
  <c r="G41" i="5"/>
  <c r="H41" i="5" s="1"/>
  <c r="K46" i="4" l="1"/>
  <c r="K40" i="4"/>
  <c r="M40" i="4" s="1"/>
  <c r="K35" i="4"/>
  <c r="M35" i="4" s="1"/>
  <c r="N35" i="4" s="1"/>
  <c r="K30" i="4"/>
  <c r="M30" i="4" s="1"/>
  <c r="N30" i="4" s="1"/>
  <c r="K24" i="4"/>
  <c r="M24" i="4" s="1"/>
  <c r="N24" i="4" s="1"/>
  <c r="K18" i="4"/>
  <c r="M18" i="4" s="1"/>
  <c r="N18" i="4" s="1"/>
  <c r="K15" i="4"/>
  <c r="M15" i="4"/>
  <c r="N15" i="4" s="1"/>
  <c r="H51" i="4"/>
  <c r="K49" i="4"/>
  <c r="M49" i="4" s="1"/>
  <c r="N46" i="4"/>
  <c r="I43" i="4"/>
  <c r="I51" i="4" s="1"/>
  <c r="L37" i="4"/>
  <c r="L43" i="4" s="1"/>
  <c r="L51" i="4" s="1"/>
  <c r="J37" i="4"/>
  <c r="J43" i="4" s="1"/>
  <c r="J51" i="4" s="1"/>
  <c r="I37" i="4"/>
  <c r="F35" i="4"/>
  <c r="F30" i="4"/>
  <c r="F24" i="4"/>
  <c r="F15" i="4"/>
  <c r="F37" i="4" l="1"/>
  <c r="M37" i="4"/>
  <c r="M43" i="4" s="1"/>
  <c r="N43" i="4" s="1"/>
  <c r="K37" i="4"/>
  <c r="K43" i="4" s="1"/>
  <c r="K51" i="4" s="1"/>
  <c r="F43" i="4"/>
  <c r="F51" i="4"/>
  <c r="N40" i="4"/>
  <c r="M51" i="4" l="1"/>
  <c r="N51" i="4" s="1"/>
  <c r="N37" i="4"/>
  <c r="H24" i="2" l="1"/>
  <c r="H23" i="2"/>
  <c r="G23" i="2"/>
  <c r="F23" i="2"/>
  <c r="N18" i="2"/>
  <c r="N21" i="2" s="1"/>
  <c r="N26" i="2" s="1"/>
  <c r="M18" i="2"/>
  <c r="M21" i="2" s="1"/>
  <c r="M26" i="2" s="1"/>
  <c r="H15" i="2"/>
  <c r="G15" i="2"/>
  <c r="F15" i="2"/>
  <c r="E15" i="2"/>
  <c r="D15" i="2"/>
  <c r="H14" i="2"/>
  <c r="G14" i="2"/>
  <c r="F14" i="2"/>
  <c r="E14" i="2"/>
  <c r="D14" i="2"/>
  <c r="H13" i="2"/>
  <c r="G13" i="2"/>
  <c r="F13" i="2"/>
  <c r="E13" i="2"/>
  <c r="D13" i="2"/>
  <c r="N41" i="2"/>
  <c r="N45" i="2" s="1"/>
  <c r="N50" i="2" s="1"/>
  <c r="H26" i="2" s="1"/>
  <c r="H21" i="2" s="1"/>
  <c r="M41" i="2"/>
  <c r="M45" i="2" s="1"/>
  <c r="M50" i="2" s="1"/>
  <c r="G26" i="2" s="1"/>
  <c r="H41" i="2"/>
  <c r="H45" i="2" s="1"/>
  <c r="H50" i="2" s="1"/>
  <c r="G41" i="2"/>
  <c r="G45" i="2" s="1"/>
  <c r="G50" i="2" s="1"/>
  <c r="H18" i="2" l="1"/>
  <c r="G21" i="2"/>
  <c r="G18" i="2"/>
  <c r="G20" i="2" s="1"/>
  <c r="H20" i="2"/>
</calcChain>
</file>

<file path=xl/sharedStrings.xml><?xml version="1.0" encoding="utf-8"?>
<sst xmlns="http://schemas.openxmlformats.org/spreadsheetml/2006/main" count="727" uniqueCount="340">
  <si>
    <t>Appendix Tables from The Business of Learning</t>
  </si>
  <si>
    <t>Tables are organized by the tabs at the bottom of the page. Click Table 2 for Table 2, etc.</t>
  </si>
  <si>
    <t xml:space="preserve">                 Plan                    </t>
  </si>
  <si>
    <t xml:space="preserve">   Estimated Actual       </t>
  </si>
  <si>
    <t>Expected</t>
  </si>
  <si>
    <t>Impact of</t>
  </si>
  <si>
    <t>Priority</t>
  </si>
  <si>
    <t>Corporate Goal</t>
  </si>
  <si>
    <t>Target</t>
  </si>
  <si>
    <t>Learning</t>
  </si>
  <si>
    <t>Result</t>
  </si>
  <si>
    <t>Reduce Injuries</t>
  </si>
  <si>
    <t xml:space="preserve">Reduce Defects </t>
  </si>
  <si>
    <t>Increase Sales</t>
  </si>
  <si>
    <t>Reduce Mfg Costs</t>
  </si>
  <si>
    <t>Increase Innovation</t>
  </si>
  <si>
    <t>TABLE 2</t>
  </si>
  <si>
    <t>Unique</t>
  </si>
  <si>
    <t>Total</t>
  </si>
  <si>
    <t>Total Net</t>
  </si>
  <si>
    <t>Partici</t>
  </si>
  <si>
    <t>Benefits</t>
  </si>
  <si>
    <t>Results</t>
  </si>
  <si>
    <t>pants</t>
  </si>
  <si>
    <t>(thous.)</t>
  </si>
  <si>
    <t>Improve Leadership</t>
  </si>
  <si>
    <t>-2 pts</t>
  </si>
  <si>
    <t>NA</t>
  </si>
  <si>
    <t>+5 pts</t>
  </si>
  <si>
    <t>+2 pts</t>
  </si>
  <si>
    <t>Increase Retention</t>
  </si>
  <si>
    <t>-4 pts</t>
  </si>
  <si>
    <t>+1.5 pts</t>
  </si>
  <si>
    <t xml:space="preserve">Subtotal Top Five Prioities </t>
  </si>
  <si>
    <t>Subtotal Other Goals</t>
  </si>
  <si>
    <t>Total All Goals</t>
  </si>
  <si>
    <t>Unaligned Learning</t>
  </si>
  <si>
    <t>Other Costs (not included elsewhere)</t>
  </si>
  <si>
    <t>======</t>
  </si>
  <si>
    <t>Grand Total for All Learning</t>
  </si>
  <si>
    <t>TABLE 3</t>
  </si>
  <si>
    <t>Strategic Alignment of Learning to Organization Goals</t>
  </si>
  <si>
    <t>Expected %</t>
  </si>
  <si>
    <t>Include</t>
  </si>
  <si>
    <t>Impact on</t>
  </si>
  <si>
    <t>In</t>
  </si>
  <si>
    <t xml:space="preserve">      Priority    </t>
  </si>
  <si>
    <t>Corporate Objective</t>
  </si>
  <si>
    <t>Key Learning Programs</t>
  </si>
  <si>
    <t>Target Audience</t>
  </si>
  <si>
    <t>Participants</t>
  </si>
  <si>
    <t>Corp Obj</t>
  </si>
  <si>
    <t>Impact of Learning</t>
  </si>
  <si>
    <t>Sponsor</t>
  </si>
  <si>
    <t>Plan ?</t>
  </si>
  <si>
    <t>High</t>
  </si>
  <si>
    <t>Increase sales by 10%</t>
  </si>
  <si>
    <t>Consultative selling skills (new)</t>
  </si>
  <si>
    <t>Marketing employees</t>
  </si>
  <si>
    <t xml:space="preserve"> </t>
  </si>
  <si>
    <t>Ortega</t>
  </si>
  <si>
    <t>Yes</t>
  </si>
  <si>
    <t>New product information (revised)</t>
  </si>
  <si>
    <t>Total key programs</t>
  </si>
  <si>
    <t>5% higher sales</t>
  </si>
  <si>
    <t>Reduce defects by 20%</t>
  </si>
  <si>
    <t>Four Design courses (3 new)</t>
  </si>
  <si>
    <t>New, other engineers</t>
  </si>
  <si>
    <t>7% reduct. in defects</t>
  </si>
  <si>
    <t>D'Agoto</t>
  </si>
  <si>
    <t>Reduce Injuries by 25%</t>
  </si>
  <si>
    <t xml:space="preserve">Five Safety courses (3 new) </t>
  </si>
  <si>
    <t>Manufact. associates</t>
  </si>
  <si>
    <t>Swilthe</t>
  </si>
  <si>
    <t>One Safety course (revised)</t>
  </si>
  <si>
    <t>Factory supervisors</t>
  </si>
  <si>
    <t xml:space="preserve">Two Safety courses (1 new) </t>
  </si>
  <si>
    <t>Office employees</t>
  </si>
  <si>
    <t>15% reduct. in injuries</t>
  </si>
  <si>
    <t>Medium</t>
  </si>
  <si>
    <t>Improve leadership</t>
  </si>
  <si>
    <t>Intro to supervision (revised)</t>
  </si>
  <si>
    <t>New, other supervisors</t>
  </si>
  <si>
    <t>Wang</t>
  </si>
  <si>
    <t xml:space="preserve"> score by 5 points</t>
  </si>
  <si>
    <t>Leadership for managers (new)</t>
  </si>
  <si>
    <t>Division managers</t>
  </si>
  <si>
    <t xml:space="preserve"> on employee survey</t>
  </si>
  <si>
    <t>Advanced leadership (existing)</t>
  </si>
  <si>
    <t>Department heads</t>
  </si>
  <si>
    <t>2 point increase</t>
  </si>
  <si>
    <t>Increase employee retention</t>
  </si>
  <si>
    <t>Individual development plans</t>
  </si>
  <si>
    <t>All employees</t>
  </si>
  <si>
    <t>Dreise</t>
  </si>
  <si>
    <t xml:space="preserve"> by 10 points</t>
  </si>
  <si>
    <t>Performance management(new)</t>
  </si>
  <si>
    <t>Mgt employees</t>
  </si>
  <si>
    <t>3 point increase</t>
  </si>
  <si>
    <t>Increase innovation by 20%</t>
  </si>
  <si>
    <t>Establish communities of practice</t>
  </si>
  <si>
    <t>Design engineers</t>
  </si>
  <si>
    <t>Chan</t>
  </si>
  <si>
    <t>No</t>
  </si>
  <si>
    <t xml:space="preserve"> (patent applications)</t>
  </si>
  <si>
    <t>Innovation workshop(new)</t>
  </si>
  <si>
    <t>4% increase in innov.</t>
  </si>
  <si>
    <t>Reduce cost of purchased</t>
  </si>
  <si>
    <t>Five Purchasing courses (5 new)</t>
  </si>
  <si>
    <t>Purchasing employees</t>
  </si>
  <si>
    <t>3% reduction in costs</t>
  </si>
  <si>
    <t>Murphy</t>
  </si>
  <si>
    <t xml:space="preserve">  materials by 5%</t>
  </si>
  <si>
    <t xml:space="preserve">  and managers</t>
  </si>
  <si>
    <t>Increase internal bench-</t>
  </si>
  <si>
    <t>None</t>
  </si>
  <si>
    <t xml:space="preserve"> strength for officers</t>
  </si>
  <si>
    <t>Low</t>
  </si>
  <si>
    <t>Open office in Beijing</t>
  </si>
  <si>
    <t xml:space="preserve">Orientation </t>
  </si>
  <si>
    <t>New employees</t>
  </si>
  <si>
    <t>Not essential</t>
  </si>
  <si>
    <t>Li</t>
  </si>
  <si>
    <t>Reduce technical support</t>
  </si>
  <si>
    <t xml:space="preserve"> Product training (new)</t>
  </si>
  <si>
    <t>Call center employees</t>
  </si>
  <si>
    <t>Salvatore</t>
  </si>
  <si>
    <t xml:space="preserve"> complaints by 30%</t>
  </si>
  <si>
    <t xml:space="preserve">Customer relations skills (revised) </t>
  </si>
  <si>
    <t>15% reduct. in complaints</t>
  </si>
  <si>
    <t>Reduce exposure to fraud</t>
  </si>
  <si>
    <t>One online fraud course (new)</t>
  </si>
  <si>
    <t>Select employees</t>
  </si>
  <si>
    <t>Omwetti</t>
  </si>
  <si>
    <t xml:space="preserve"> and insider trading</t>
  </si>
  <si>
    <t>One online insider trading (existing)</t>
  </si>
  <si>
    <t>Essential</t>
  </si>
  <si>
    <t xml:space="preserve">       TABLE 1</t>
  </si>
  <si>
    <t>TABLE 5</t>
  </si>
  <si>
    <t xml:space="preserve">                              Thousands of Dollars                              </t>
  </si>
  <si>
    <t xml:space="preserve">Dollar Impact </t>
  </si>
  <si>
    <t>Opport-</t>
  </si>
  <si>
    <t xml:space="preserve">of Learning on </t>
  </si>
  <si>
    <t>Budget</t>
  </si>
  <si>
    <t>unity</t>
  </si>
  <si>
    <t xml:space="preserve">Net </t>
  </si>
  <si>
    <t>Net Income</t>
  </si>
  <si>
    <t>Cost</t>
  </si>
  <si>
    <t>Impact</t>
  </si>
  <si>
    <t>Benefit</t>
  </si>
  <si>
    <t>ROI</t>
  </si>
  <si>
    <t>for Product A</t>
  </si>
  <si>
    <t>Ten NPI modules (10 new)</t>
  </si>
  <si>
    <t>14% reduct. in defects</t>
  </si>
  <si>
    <t xml:space="preserve">Increase retention by </t>
  </si>
  <si>
    <t xml:space="preserve"> 5 points</t>
  </si>
  <si>
    <t>Performance mgt (new)</t>
  </si>
  <si>
    <t>1.5 point increase</t>
  </si>
  <si>
    <t>====</t>
  </si>
  <si>
    <t>Total for Top Five Priorities</t>
  </si>
  <si>
    <t>Learning for Top Five Objectives</t>
  </si>
  <si>
    <t>Range = 30%-70%</t>
  </si>
  <si>
    <t>Total for All Other Objectives</t>
  </si>
  <si>
    <t>Learning for All Other Objectives</t>
  </si>
  <si>
    <t>Range = 50%-70%</t>
  </si>
  <si>
    <t>Total for All Aligned Learning</t>
  </si>
  <si>
    <t>Assume Net Ben = 0</t>
  </si>
  <si>
    <r>
      <t>Other Costs (</t>
    </r>
    <r>
      <rPr>
        <b/>
        <sz val="9"/>
        <color theme="1"/>
        <rFont val="Calibri"/>
        <family val="2"/>
        <scheme val="minor"/>
      </rPr>
      <t>not included elsewhere</t>
    </r>
    <r>
      <rPr>
        <b/>
        <sz val="11"/>
        <color theme="1"/>
        <rFont val="Calibri"/>
        <family val="2"/>
        <scheme val="minor"/>
      </rPr>
      <t>)</t>
    </r>
  </si>
  <si>
    <t xml:space="preserve">Grand Total </t>
  </si>
  <si>
    <t xml:space="preserve">                     TABLE 6</t>
  </si>
  <si>
    <t>Courses: 20 New, 2 Revised</t>
  </si>
  <si>
    <t>Courses: 16 New, 2 Revised</t>
  </si>
  <si>
    <t>Courses: 36 New, 4 Revised</t>
  </si>
  <si>
    <t>Courses: 2 New, 1 Revised</t>
  </si>
  <si>
    <t>Courses: 38 New, 5 Revised</t>
  </si>
  <si>
    <t>Estimated</t>
  </si>
  <si>
    <t>%</t>
  </si>
  <si>
    <t>Thous $</t>
  </si>
  <si>
    <t>Change in %</t>
  </si>
  <si>
    <t>CU</t>
  </si>
  <si>
    <t>BUs</t>
  </si>
  <si>
    <t>Actual</t>
  </si>
  <si>
    <t>of Total</t>
  </si>
  <si>
    <t>Plan</t>
  </si>
  <si>
    <t>Leadership</t>
  </si>
  <si>
    <t>Corporate University</t>
  </si>
  <si>
    <t>Marketing</t>
  </si>
  <si>
    <t>Business Units</t>
  </si>
  <si>
    <t>Engineering</t>
  </si>
  <si>
    <t>Safety</t>
  </si>
  <si>
    <t>Manufacturing</t>
  </si>
  <si>
    <t>Compliance</t>
  </si>
  <si>
    <t>Purchasing</t>
  </si>
  <si>
    <t>Other</t>
  </si>
  <si>
    <t>General</t>
  </si>
  <si>
    <t>Administrative</t>
  </si>
  <si>
    <t>TABLE 7</t>
  </si>
  <si>
    <t>TABLE 8</t>
  </si>
  <si>
    <t>Enterprise Expenditures by Area</t>
  </si>
  <si>
    <t>TABLE 9</t>
  </si>
  <si>
    <t>Enterprise Resources</t>
  </si>
  <si>
    <t xml:space="preserve">        L&amp;R per employee</t>
  </si>
  <si>
    <t>Number</t>
  </si>
  <si>
    <t>L&amp;R/hr</t>
  </si>
  <si>
    <t>Hrs/Yr</t>
  </si>
  <si>
    <t>L&amp;R$/Yr</t>
  </si>
  <si>
    <t>Employees</t>
  </si>
  <si>
    <t xml:space="preserve">  Full time</t>
  </si>
  <si>
    <t>FT</t>
  </si>
  <si>
    <t xml:space="preserve">  Part time</t>
  </si>
  <si>
    <t>PT</t>
  </si>
  <si>
    <t xml:space="preserve">  Total</t>
  </si>
  <si>
    <t>BU</t>
  </si>
  <si>
    <t>Total 10</t>
  </si>
  <si>
    <t>External Resources</t>
  </si>
  <si>
    <t>For reference: Total BU spending from  Table 7</t>
  </si>
  <si>
    <t>Note: It is only coincidence that the 3.8 and 4.5 match</t>
  </si>
  <si>
    <t xml:space="preserve">              the 3.8 and 4.5 from table 7 for CU costs</t>
  </si>
  <si>
    <t>TABLE 10</t>
  </si>
  <si>
    <t>Corp Univ</t>
  </si>
  <si>
    <t>Bus Units</t>
  </si>
  <si>
    <t xml:space="preserve">                                                                                L&amp;R Cost  (1000$)                              </t>
  </si>
  <si>
    <t>BU 10</t>
  </si>
  <si>
    <t>BU11</t>
  </si>
  <si>
    <t>CU 11</t>
  </si>
  <si>
    <t>fully burdened factor</t>
  </si>
  <si>
    <t xml:space="preserve">       Variance              </t>
  </si>
  <si>
    <t>Estimate</t>
  </si>
  <si>
    <t>$</t>
  </si>
  <si>
    <t>Income</t>
  </si>
  <si>
    <t xml:space="preserve">  Corporate</t>
  </si>
  <si>
    <t xml:space="preserve">  Business Unit</t>
  </si>
  <si>
    <t xml:space="preserve">  External</t>
  </si>
  <si>
    <t>Expense</t>
  </si>
  <si>
    <t xml:space="preserve">  Labor &amp; Related</t>
  </si>
  <si>
    <t xml:space="preserve">  IM&amp;E</t>
  </si>
  <si>
    <t xml:space="preserve">     Vendors</t>
  </si>
  <si>
    <t xml:space="preserve">     Other</t>
  </si>
  <si>
    <t xml:space="preserve">     Total</t>
  </si>
  <si>
    <t xml:space="preserve">  Internal Charges</t>
  </si>
  <si>
    <t>Change</t>
  </si>
  <si>
    <t>Top 5</t>
  </si>
  <si>
    <t>Unaligned</t>
  </si>
  <si>
    <t>TABLE 11</t>
  </si>
  <si>
    <t>(Used in preparation of Table 11)</t>
  </si>
  <si>
    <t>Staff 10</t>
  </si>
  <si>
    <t>Cost per</t>
  </si>
  <si>
    <t>Staff</t>
  </si>
  <si>
    <t>Headcount</t>
  </si>
  <si>
    <t>Charge/pp</t>
  </si>
  <si>
    <t>Total cost</t>
  </si>
  <si>
    <t>Full-time Associates</t>
  </si>
  <si>
    <t>Part-time Associates</t>
  </si>
  <si>
    <t xml:space="preserve">  [Full-time equivalents]</t>
  </si>
  <si>
    <t>[4]</t>
  </si>
  <si>
    <t>[3]</t>
  </si>
  <si>
    <t>[6]</t>
  </si>
  <si>
    <t>[24]</t>
  </si>
  <si>
    <t>[23]</t>
  </si>
  <si>
    <t>[27]</t>
  </si>
  <si>
    <t>TABLE 12</t>
  </si>
  <si>
    <t xml:space="preserve">Note: An expanded version of this table is available with </t>
  </si>
  <si>
    <t>input tables and cost calculators. See Business Case templates</t>
  </si>
  <si>
    <t>Total 11</t>
  </si>
  <si>
    <t>Assumptions and Internal calculations</t>
  </si>
  <si>
    <t>Learning's Contribution to 2017 Results</t>
  </si>
  <si>
    <t>2017 Summary Business Case for Learning</t>
  </si>
  <si>
    <t xml:space="preserve">                                         2016 Estimated Actual                                           </t>
  </si>
  <si>
    <t xml:space="preserve">                                                2017 Plan                                           </t>
  </si>
  <si>
    <t xml:space="preserve">         Impact of Learning on 2016 Results</t>
  </si>
  <si>
    <t xml:space="preserve">                                                2016 Plan                                           </t>
  </si>
  <si>
    <t xml:space="preserve">                                 2016 Estimated Actual                                           </t>
  </si>
  <si>
    <t>2% higher sales</t>
  </si>
  <si>
    <t xml:space="preserve">                          2017 Business Case for Learning</t>
  </si>
  <si>
    <t>Enterprise Learning Expenditures for 2016 and 2017</t>
  </si>
  <si>
    <t xml:space="preserve">      2016 Est Actual   </t>
  </si>
  <si>
    <t xml:space="preserve">          2017 Plan     </t>
  </si>
  <si>
    <t xml:space="preserve">        2017 vs 2016         </t>
  </si>
  <si>
    <t xml:space="preserve">                                       2017                                </t>
  </si>
  <si>
    <t>Enterprose Learning Resources for 2016 and 2017</t>
  </si>
  <si>
    <t xml:space="preserve">         2017 Plan       </t>
  </si>
  <si>
    <t xml:space="preserve">       2017 vs 2016   </t>
  </si>
  <si>
    <t>Corporate University and Business Unit Resources for 2016 and 2017</t>
  </si>
  <si>
    <t xml:space="preserve">        2016 Estimated Actual       </t>
  </si>
  <si>
    <t xml:space="preserve">                   2017 Plan              </t>
  </si>
  <si>
    <t>2016 Corporate University Financial Performance</t>
  </si>
  <si>
    <t>2017 Corporate University Budget</t>
  </si>
  <si>
    <t xml:space="preserve">       2017 vs 2011          </t>
  </si>
  <si>
    <t xml:space="preserve">                            Assumptions for 2017 Plan                                  </t>
  </si>
  <si>
    <t>2017 Corporate Univesity Staffing Plan</t>
  </si>
  <si>
    <t>TABLE 13</t>
  </si>
  <si>
    <t>Measurement Strategy Matrix for Course-Specific Measures</t>
  </si>
  <si>
    <t xml:space="preserve">                                            Efficiency Measures                                               </t>
  </si>
  <si>
    <t xml:space="preserve">             Effectiveness Measures            </t>
  </si>
  <si>
    <t>Development</t>
  </si>
  <si>
    <t>Delivery</t>
  </si>
  <si>
    <t>Levels</t>
  </si>
  <si>
    <t>Number of</t>
  </si>
  <si>
    <t>Cycle</t>
  </si>
  <si>
    <t>Completed</t>
  </si>
  <si>
    <t>Program</t>
  </si>
  <si>
    <t>Level 1</t>
  </si>
  <si>
    <t>Level 2</t>
  </si>
  <si>
    <t>Level 3</t>
  </si>
  <si>
    <t>4 &amp; 5</t>
  </si>
  <si>
    <t>Costs</t>
  </si>
  <si>
    <t>Completions</t>
  </si>
  <si>
    <t>Time</t>
  </si>
  <si>
    <t>on Time</t>
  </si>
  <si>
    <t>Consultative Selling Skills</t>
  </si>
  <si>
    <t>P,S</t>
  </si>
  <si>
    <t>I,A</t>
  </si>
  <si>
    <t>IE,AI,R</t>
  </si>
  <si>
    <t>U</t>
  </si>
  <si>
    <t>X</t>
  </si>
  <si>
    <t xml:space="preserve">NPI </t>
  </si>
  <si>
    <t>U,T</t>
  </si>
  <si>
    <t>Design for Manufacturing</t>
  </si>
  <si>
    <t>I</t>
  </si>
  <si>
    <t>Introduction to Supervision</t>
  </si>
  <si>
    <t>Leadership for Managers</t>
  </si>
  <si>
    <t>Advanced Leadership</t>
  </si>
  <si>
    <t>Performance Management</t>
  </si>
  <si>
    <t>IE</t>
  </si>
  <si>
    <t>Product Training</t>
  </si>
  <si>
    <t>Customer Relations Skills</t>
  </si>
  <si>
    <t>Fraud Detection</t>
  </si>
  <si>
    <t>Insider Trading</t>
  </si>
  <si>
    <t>General (unaligned)</t>
  </si>
  <si>
    <t>Legend:</t>
  </si>
  <si>
    <t>P= Participant</t>
  </si>
  <si>
    <t>S= Sponsor or goal owner</t>
  </si>
  <si>
    <t>I=Intent to apply</t>
  </si>
  <si>
    <t>A=Actual application</t>
  </si>
  <si>
    <t>IE=Initial estimate of impact</t>
  </si>
  <si>
    <t>AI=Actual impact</t>
  </si>
  <si>
    <t>R=ROI</t>
  </si>
  <si>
    <t>U=Unique participants</t>
  </si>
  <si>
    <t>T=Total participants</t>
  </si>
  <si>
    <t>(used when there is more than one course in the program)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</si>
</sst>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164" formatCode="&quot;$&quot;#,##0"/>
    <numFmt numFmtId="165" formatCode="&quot;$&quot;#,##0.0"/>
    <numFmt numFmtId="166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quotePrefix="1" applyFont="1"/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/>
    </xf>
    <xf numFmtId="0" fontId="0" fillId="0" borderId="0" xfId="0" applyFont="1"/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9" fontId="0" fillId="0" borderId="0" xfId="0" quotePrefix="1" applyNumberFormat="1" applyAlignment="1">
      <alignment horizontal="center"/>
    </xf>
    <xf numFmtId="3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3" fontId="0" fillId="0" borderId="0" xfId="0" quotePrefix="1" applyNumberFormat="1" applyAlignment="1">
      <alignment horizontal="center"/>
    </xf>
    <xf numFmtId="164" fontId="0" fillId="0" borderId="0" xfId="0" quotePrefix="1" applyNumberForma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9" fontId="0" fillId="0" borderId="0" xfId="0" applyNumberFormat="1"/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3" fontId="0" fillId="0" borderId="0" xfId="0" applyNumberFormat="1"/>
    <xf numFmtId="0" fontId="11" fillId="0" borderId="0" xfId="0" applyFont="1"/>
    <xf numFmtId="0" fontId="10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applyFont="1" applyAlignment="1">
      <alignment horizontal="right"/>
    </xf>
    <xf numFmtId="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5" fontId="1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5" fillId="0" borderId="0" xfId="0" quotePrefix="1" applyFont="1"/>
    <xf numFmtId="0" fontId="5" fillId="0" borderId="0" xfId="0" applyFont="1"/>
    <xf numFmtId="0" fontId="5" fillId="0" borderId="0" xfId="0" applyFont="1" applyAlignment="1">
      <alignment horizontal="right"/>
    </xf>
    <xf numFmtId="165" fontId="0" fillId="0" borderId="0" xfId="0" applyNumberFormat="1" applyAlignment="1">
      <alignment horizontal="center"/>
    </xf>
    <xf numFmtId="165" fontId="5" fillId="0" borderId="0" xfId="0" applyNumberFormat="1" applyFont="1" applyAlignment="1">
      <alignment horizontal="center"/>
    </xf>
    <xf numFmtId="9" fontId="5" fillId="0" borderId="0" xfId="0" applyNumberFormat="1" applyFont="1" applyAlignment="1">
      <alignment horizontal="center"/>
    </xf>
    <xf numFmtId="0" fontId="5" fillId="0" borderId="0" xfId="0" quotePrefix="1" applyFont="1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/>
    </xf>
    <xf numFmtId="164" fontId="5" fillId="0" borderId="0" xfId="0" applyNumberFormat="1" applyFont="1"/>
    <xf numFmtId="9" fontId="5" fillId="0" borderId="0" xfId="0" applyNumberFormat="1" applyFont="1"/>
    <xf numFmtId="0" fontId="0" fillId="0" borderId="0" xfId="0" applyNumberFormat="1"/>
    <xf numFmtId="164" fontId="9" fillId="0" borderId="0" xfId="0" applyNumberFormat="1" applyFont="1"/>
    <xf numFmtId="16" fontId="5" fillId="0" borderId="0" xfId="0" applyNumberFormat="1" applyFont="1" applyAlignment="1">
      <alignment horizontal="right"/>
    </xf>
    <xf numFmtId="166" fontId="0" fillId="0" borderId="0" xfId="0" applyNumberFormat="1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="140" zoomScaleNormal="140" workbookViewId="0">
      <selection activeCell="O16" sqref="O16"/>
    </sheetView>
  </sheetViews>
  <sheetFormatPr defaultRowHeight="14.6" x14ac:dyDescent="0.4"/>
  <sheetData>
    <row r="1" spans="1:8" ht="26.15" x14ac:dyDescent="0.7">
      <c r="C1" s="1" t="s">
        <v>0</v>
      </c>
      <c r="D1" s="1"/>
      <c r="E1" s="1"/>
      <c r="F1" s="1"/>
      <c r="G1" s="1"/>
    </row>
    <row r="3" spans="1:8" ht="15.9" x14ac:dyDescent="0.45">
      <c r="C3" s="2" t="s">
        <v>1</v>
      </c>
    </row>
    <row r="7" spans="1:8" ht="15.9" x14ac:dyDescent="0.45">
      <c r="E7" s="26" t="s">
        <v>137</v>
      </c>
    </row>
    <row r="8" spans="1:8" ht="18.45" x14ac:dyDescent="0.5">
      <c r="D8" s="23" t="s">
        <v>265</v>
      </c>
      <c r="E8" s="2"/>
      <c r="F8" s="2"/>
      <c r="G8" s="2"/>
    </row>
    <row r="10" spans="1:8" x14ac:dyDescent="0.4">
      <c r="D10" s="3" t="s">
        <v>2</v>
      </c>
      <c r="G10" s="3" t="s">
        <v>3</v>
      </c>
    </row>
    <row r="11" spans="1:8" x14ac:dyDescent="0.4">
      <c r="E11" s="4" t="s">
        <v>4</v>
      </c>
      <c r="F11" s="4"/>
      <c r="H11" s="4" t="s">
        <v>4</v>
      </c>
    </row>
    <row r="12" spans="1:8" x14ac:dyDescent="0.4">
      <c r="D12" s="5"/>
      <c r="E12" s="4" t="s">
        <v>5</v>
      </c>
      <c r="F12" s="4"/>
      <c r="G12" s="5"/>
      <c r="H12" s="4" t="s">
        <v>5</v>
      </c>
    </row>
    <row r="13" spans="1:8" x14ac:dyDescent="0.4">
      <c r="A13" s="6" t="s">
        <v>6</v>
      </c>
      <c r="B13" s="7" t="s">
        <v>7</v>
      </c>
      <c r="C13" s="7"/>
      <c r="D13" s="6" t="s">
        <v>8</v>
      </c>
      <c r="E13" s="6" t="s">
        <v>9</v>
      </c>
      <c r="F13" s="6"/>
      <c r="G13" s="6" t="s">
        <v>10</v>
      </c>
      <c r="H13" s="6" t="s">
        <v>9</v>
      </c>
    </row>
    <row r="14" spans="1:8" x14ac:dyDescent="0.4">
      <c r="A14" s="8">
        <v>1</v>
      </c>
      <c r="B14" t="s">
        <v>11</v>
      </c>
      <c r="D14" s="9">
        <v>0.1</v>
      </c>
      <c r="E14" s="9">
        <v>0.05</v>
      </c>
      <c r="F14" s="9"/>
      <c r="G14" s="9">
        <v>0.08</v>
      </c>
      <c r="H14" s="9">
        <v>0.05</v>
      </c>
    </row>
    <row r="15" spans="1:8" x14ac:dyDescent="0.4">
      <c r="A15" s="8">
        <v>2</v>
      </c>
      <c r="B15" t="s">
        <v>12</v>
      </c>
      <c r="D15" s="9">
        <v>0.1</v>
      </c>
      <c r="E15" s="9">
        <v>0.05</v>
      </c>
      <c r="F15" s="9"/>
      <c r="G15" s="9">
        <v>0.11</v>
      </c>
      <c r="H15" s="9">
        <v>0.05</v>
      </c>
    </row>
    <row r="16" spans="1:8" x14ac:dyDescent="0.4">
      <c r="A16" s="8">
        <v>3</v>
      </c>
      <c r="B16" t="s">
        <v>13</v>
      </c>
      <c r="D16" s="9">
        <v>0.05</v>
      </c>
      <c r="E16" s="9">
        <v>0.03</v>
      </c>
      <c r="F16" s="9"/>
      <c r="G16" s="9">
        <v>0.03</v>
      </c>
      <c r="H16" s="9">
        <v>0.02</v>
      </c>
    </row>
    <row r="17" spans="1:8" x14ac:dyDescent="0.4">
      <c r="A17" s="8">
        <v>4</v>
      </c>
      <c r="B17" t="s">
        <v>14</v>
      </c>
      <c r="D17" s="9">
        <v>0.06</v>
      </c>
      <c r="E17" s="9">
        <v>0.02</v>
      </c>
      <c r="F17" s="9"/>
      <c r="G17" s="9">
        <v>0.05</v>
      </c>
      <c r="H17" s="9">
        <v>0.03</v>
      </c>
    </row>
    <row r="18" spans="1:8" x14ac:dyDescent="0.4">
      <c r="A18" s="8">
        <v>5</v>
      </c>
      <c r="B18" t="s">
        <v>15</v>
      </c>
      <c r="D18" s="9">
        <v>0.04</v>
      </c>
      <c r="E18" s="9">
        <v>0.01</v>
      </c>
      <c r="F18" s="9"/>
      <c r="G18" s="9">
        <v>0.02</v>
      </c>
      <c r="H18" s="9">
        <v>0.01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13" zoomScale="120" zoomScaleNormal="120" workbookViewId="0">
      <selection activeCell="U16" sqref="U16"/>
    </sheetView>
  </sheetViews>
  <sheetFormatPr defaultRowHeight="14.6" x14ac:dyDescent="0.4"/>
  <sheetData>
    <row r="1" spans="1:14" ht="26.15" x14ac:dyDescent="0.7">
      <c r="D1" s="1" t="s">
        <v>0</v>
      </c>
      <c r="E1" s="1"/>
      <c r="F1" s="1"/>
      <c r="G1" s="1"/>
      <c r="H1" s="1"/>
    </row>
    <row r="3" spans="1:14" ht="15.9" x14ac:dyDescent="0.45">
      <c r="D3" s="2" t="s">
        <v>1</v>
      </c>
    </row>
    <row r="4" spans="1:14" ht="15.9" x14ac:dyDescent="0.45">
      <c r="D4" s="2"/>
    </row>
    <row r="5" spans="1:14" ht="15.9" x14ac:dyDescent="0.45">
      <c r="D5" s="2"/>
    </row>
    <row r="6" spans="1:14" ht="15.9" x14ac:dyDescent="0.45">
      <c r="B6" s="5"/>
      <c r="H6" s="26" t="s">
        <v>16</v>
      </c>
      <c r="L6" s="10"/>
      <c r="M6" s="10"/>
      <c r="N6" s="10"/>
    </row>
    <row r="7" spans="1:14" ht="18.45" x14ac:dyDescent="0.5">
      <c r="B7" s="5"/>
      <c r="F7" s="23" t="s">
        <v>266</v>
      </c>
      <c r="H7" s="26"/>
      <c r="L7" s="10"/>
      <c r="M7" s="10"/>
      <c r="N7" s="10"/>
    </row>
    <row r="9" spans="1:14" x14ac:dyDescent="0.4">
      <c r="D9" s="3" t="s">
        <v>267</v>
      </c>
      <c r="E9" s="11"/>
      <c r="F9" s="11"/>
      <c r="G9" s="11"/>
      <c r="H9" s="11"/>
      <c r="I9" s="11"/>
      <c r="J9" s="3" t="s">
        <v>268</v>
      </c>
      <c r="K9" s="11"/>
      <c r="L9" s="11"/>
    </row>
    <row r="10" spans="1:14" x14ac:dyDescent="0.4">
      <c r="E10" s="4" t="s">
        <v>4</v>
      </c>
      <c r="F10" s="4" t="s">
        <v>17</v>
      </c>
      <c r="G10" s="4" t="s">
        <v>18</v>
      </c>
      <c r="H10" s="4" t="s">
        <v>19</v>
      </c>
      <c r="I10" s="4"/>
      <c r="K10" s="4" t="s">
        <v>4</v>
      </c>
      <c r="L10" s="4" t="s">
        <v>17</v>
      </c>
      <c r="M10" s="4" t="s">
        <v>18</v>
      </c>
      <c r="N10" s="4" t="s">
        <v>19</v>
      </c>
    </row>
    <row r="11" spans="1:14" x14ac:dyDescent="0.4">
      <c r="A11" s="4">
        <v>2017</v>
      </c>
      <c r="B11" s="5"/>
      <c r="C11" s="5"/>
      <c r="D11" s="5"/>
      <c r="E11" s="4" t="s">
        <v>5</v>
      </c>
      <c r="F11" s="4" t="s">
        <v>20</v>
      </c>
      <c r="G11" s="4" t="s">
        <v>20</v>
      </c>
      <c r="H11" s="4" t="s">
        <v>21</v>
      </c>
      <c r="I11" s="4"/>
      <c r="J11" s="5"/>
      <c r="K11" s="4" t="s">
        <v>5</v>
      </c>
      <c r="L11" s="4" t="s">
        <v>20</v>
      </c>
      <c r="M11" s="4" t="s">
        <v>20</v>
      </c>
      <c r="N11" s="4" t="s">
        <v>21</v>
      </c>
    </row>
    <row r="12" spans="1:14" x14ac:dyDescent="0.4">
      <c r="A12" s="6" t="s">
        <v>6</v>
      </c>
      <c r="B12" s="7" t="s">
        <v>7</v>
      </c>
      <c r="C12" s="7"/>
      <c r="D12" s="6" t="s">
        <v>22</v>
      </c>
      <c r="E12" s="6" t="s">
        <v>9</v>
      </c>
      <c r="F12" s="6" t="s">
        <v>23</v>
      </c>
      <c r="G12" s="6" t="s">
        <v>23</v>
      </c>
      <c r="H12" s="6" t="s">
        <v>24</v>
      </c>
      <c r="I12" s="6"/>
      <c r="J12" s="6" t="s">
        <v>8</v>
      </c>
      <c r="K12" s="6" t="s">
        <v>9</v>
      </c>
      <c r="L12" s="6" t="s">
        <v>23</v>
      </c>
      <c r="M12" s="6" t="s">
        <v>23</v>
      </c>
      <c r="N12" s="6" t="s">
        <v>24</v>
      </c>
    </row>
    <row r="13" spans="1:14" x14ac:dyDescent="0.4">
      <c r="A13" s="8">
        <v>1</v>
      </c>
      <c r="B13" t="s">
        <v>13</v>
      </c>
      <c r="D13" s="9">
        <f>+J38</f>
        <v>0.03</v>
      </c>
      <c r="E13" s="9">
        <f>+K38</f>
        <v>0.02</v>
      </c>
      <c r="F13" s="12">
        <f>+L38</f>
        <v>105</v>
      </c>
      <c r="G13" s="12">
        <f>+M38</f>
        <v>105</v>
      </c>
      <c r="H13" s="13">
        <f>+N38</f>
        <v>420</v>
      </c>
      <c r="I13" s="13"/>
      <c r="J13" s="9">
        <v>0.1</v>
      </c>
      <c r="K13" s="9">
        <v>0.05</v>
      </c>
      <c r="L13" s="12">
        <v>100</v>
      </c>
      <c r="M13" s="12">
        <v>1100</v>
      </c>
      <c r="N13" s="13">
        <v>893</v>
      </c>
    </row>
    <row r="14" spans="1:14" x14ac:dyDescent="0.4">
      <c r="A14" s="8">
        <v>2</v>
      </c>
      <c r="B14" t="s">
        <v>12</v>
      </c>
      <c r="D14" s="9">
        <f>+J37</f>
        <v>0.11</v>
      </c>
      <c r="E14" s="9">
        <f>+K37</f>
        <v>0.05</v>
      </c>
      <c r="F14" s="12">
        <f>+L37</f>
        <v>103</v>
      </c>
      <c r="G14" s="12">
        <f>+M37</f>
        <v>276</v>
      </c>
      <c r="H14" s="13">
        <f>+N37</f>
        <v>412</v>
      </c>
      <c r="I14" s="13"/>
      <c r="J14" s="9">
        <v>0.2</v>
      </c>
      <c r="K14" s="9">
        <v>0.14000000000000001</v>
      </c>
      <c r="L14" s="12">
        <v>200</v>
      </c>
      <c r="M14" s="12">
        <v>800</v>
      </c>
      <c r="N14" s="13">
        <v>1018</v>
      </c>
    </row>
    <row r="15" spans="1:14" x14ac:dyDescent="0.4">
      <c r="A15" s="8">
        <v>3</v>
      </c>
      <c r="B15" t="s">
        <v>11</v>
      </c>
      <c r="D15" s="9">
        <f>+J36</f>
        <v>0.08</v>
      </c>
      <c r="E15" s="9">
        <f>+K36</f>
        <v>0.05</v>
      </c>
      <c r="F15" s="12">
        <f>+L36</f>
        <v>1167</v>
      </c>
      <c r="G15" s="12">
        <f>+M36</f>
        <v>4698</v>
      </c>
      <c r="H15" s="13">
        <f>+N36</f>
        <v>233</v>
      </c>
      <c r="I15" s="13"/>
      <c r="J15" s="9">
        <v>0.25</v>
      </c>
      <c r="K15" s="9">
        <v>0.15</v>
      </c>
      <c r="L15" s="12">
        <v>3100</v>
      </c>
      <c r="M15" s="12">
        <v>13600</v>
      </c>
      <c r="N15" s="13">
        <v>415</v>
      </c>
    </row>
    <row r="16" spans="1:14" x14ac:dyDescent="0.4">
      <c r="A16" s="8">
        <v>4</v>
      </c>
      <c r="B16" t="s">
        <v>25</v>
      </c>
      <c r="D16" s="14" t="s">
        <v>26</v>
      </c>
      <c r="E16" s="9" t="s">
        <v>27</v>
      </c>
      <c r="F16" s="12">
        <v>50</v>
      </c>
      <c r="G16" s="12">
        <v>50</v>
      </c>
      <c r="H16" s="13" t="s">
        <v>27</v>
      </c>
      <c r="I16" s="13"/>
      <c r="J16" s="14" t="s">
        <v>28</v>
      </c>
      <c r="K16" s="14" t="s">
        <v>29</v>
      </c>
      <c r="L16" s="12">
        <v>180</v>
      </c>
      <c r="M16" s="12">
        <v>180</v>
      </c>
      <c r="N16" s="13">
        <v>316</v>
      </c>
    </row>
    <row r="17" spans="1:14" x14ac:dyDescent="0.4">
      <c r="A17" s="8">
        <v>5</v>
      </c>
      <c r="B17" t="s">
        <v>30</v>
      </c>
      <c r="D17" s="14" t="s">
        <v>31</v>
      </c>
      <c r="E17" s="9" t="s">
        <v>27</v>
      </c>
      <c r="F17" s="15" t="s">
        <v>27</v>
      </c>
      <c r="G17" s="15" t="s">
        <v>27</v>
      </c>
      <c r="H17" s="16" t="s">
        <v>27</v>
      </c>
      <c r="I17" s="16"/>
      <c r="J17" s="14" t="s">
        <v>28</v>
      </c>
      <c r="K17" s="14" t="s">
        <v>32</v>
      </c>
      <c r="L17" s="15">
        <v>5000</v>
      </c>
      <c r="M17" s="15">
        <v>7500</v>
      </c>
      <c r="N17" s="16">
        <v>310</v>
      </c>
    </row>
    <row r="18" spans="1:14" x14ac:dyDescent="0.4">
      <c r="A18" s="5"/>
      <c r="B18" s="5" t="s">
        <v>33</v>
      </c>
      <c r="D18" s="5"/>
      <c r="E18" s="5"/>
      <c r="F18" s="10">
        <v>1425</v>
      </c>
      <c r="G18" s="10">
        <f>SUM(G13:G17)</f>
        <v>5129</v>
      </c>
      <c r="H18" s="17">
        <f>SUM(H13:H17)</f>
        <v>1065</v>
      </c>
      <c r="I18" s="17"/>
      <c r="J18" s="5"/>
      <c r="K18" s="5"/>
      <c r="L18" s="10">
        <v>5000</v>
      </c>
      <c r="M18" s="10">
        <f>SUM(M13:M17)</f>
        <v>23180</v>
      </c>
      <c r="N18" s="17">
        <f>SUM(N13:N17)</f>
        <v>2952</v>
      </c>
    </row>
    <row r="20" spans="1:14" x14ac:dyDescent="0.4">
      <c r="B20" t="s">
        <v>34</v>
      </c>
      <c r="F20" s="12">
        <v>2421</v>
      </c>
      <c r="G20" s="12">
        <f>+G21-G18</f>
        <v>10381</v>
      </c>
      <c r="H20" s="13">
        <f>+H21-H18</f>
        <v>2193</v>
      </c>
      <c r="I20" s="13"/>
      <c r="L20" s="12">
        <v>1950</v>
      </c>
      <c r="M20" s="12">
        <v>4725</v>
      </c>
      <c r="N20" s="13">
        <v>1028</v>
      </c>
    </row>
    <row r="21" spans="1:14" x14ac:dyDescent="0.4">
      <c r="A21" s="5"/>
      <c r="B21" s="11" t="s">
        <v>35</v>
      </c>
      <c r="C21" s="11"/>
      <c r="D21" s="11"/>
      <c r="E21" s="11"/>
      <c r="F21" s="18">
        <v>2997</v>
      </c>
      <c r="G21" s="18">
        <f>+G26-G23</f>
        <v>15510</v>
      </c>
      <c r="H21" s="19">
        <f>+H26-H24</f>
        <v>3258</v>
      </c>
      <c r="I21" s="19"/>
      <c r="J21" s="11"/>
      <c r="K21" s="11"/>
      <c r="L21" s="18">
        <v>5000</v>
      </c>
      <c r="M21" s="18">
        <f>+M18+M20</f>
        <v>27905</v>
      </c>
      <c r="N21" s="19">
        <f>+N18+N20</f>
        <v>3980</v>
      </c>
    </row>
    <row r="23" spans="1:14" x14ac:dyDescent="0.4">
      <c r="B23" s="11" t="s">
        <v>36</v>
      </c>
      <c r="C23" s="11"/>
      <c r="D23" s="11"/>
      <c r="E23" s="11"/>
      <c r="F23" s="18">
        <f>+L47</f>
        <v>3651</v>
      </c>
      <c r="G23" s="18">
        <f>+M47</f>
        <v>3859</v>
      </c>
      <c r="H23" s="18">
        <f>+N47</f>
        <v>0</v>
      </c>
      <c r="I23" s="17"/>
      <c r="J23" s="5"/>
      <c r="K23" s="5"/>
      <c r="L23" s="18">
        <v>4000</v>
      </c>
      <c r="M23" s="18">
        <v>4000</v>
      </c>
      <c r="N23" s="19">
        <v>0</v>
      </c>
    </row>
    <row r="24" spans="1:14" x14ac:dyDescent="0.4">
      <c r="B24" s="11" t="s">
        <v>37</v>
      </c>
      <c r="C24" s="11"/>
      <c r="D24" s="11"/>
      <c r="E24" s="11"/>
      <c r="H24" s="13">
        <f>+N48</f>
        <v>-600</v>
      </c>
      <c r="L24" s="20"/>
      <c r="M24" s="20"/>
      <c r="N24" s="19">
        <v>-600</v>
      </c>
    </row>
    <row r="25" spans="1:14" x14ac:dyDescent="0.4">
      <c r="F25" s="21" t="s">
        <v>38</v>
      </c>
      <c r="G25" s="21" t="s">
        <v>38</v>
      </c>
      <c r="H25" s="22" t="s">
        <v>38</v>
      </c>
      <c r="L25" s="21" t="s">
        <v>38</v>
      </c>
      <c r="M25" s="21" t="s">
        <v>38</v>
      </c>
      <c r="N25" s="22" t="s">
        <v>38</v>
      </c>
    </row>
    <row r="26" spans="1:14" x14ac:dyDescent="0.4">
      <c r="B26" s="5" t="s">
        <v>39</v>
      </c>
      <c r="F26" s="10">
        <v>4552</v>
      </c>
      <c r="G26" s="10">
        <f>+M50</f>
        <v>19369</v>
      </c>
      <c r="H26" s="17">
        <f>+N50</f>
        <v>2658</v>
      </c>
      <c r="L26" s="10">
        <v>5000</v>
      </c>
      <c r="M26" s="10">
        <f>+M21+M23+M24</f>
        <v>31905</v>
      </c>
      <c r="N26" s="17">
        <f>+N21+N23+N24</f>
        <v>3380</v>
      </c>
    </row>
    <row r="29" spans="1:14" ht="15.9" x14ac:dyDescent="0.45">
      <c r="H29" s="26" t="s">
        <v>40</v>
      </c>
    </row>
    <row r="30" spans="1:14" ht="18.45" x14ac:dyDescent="0.5">
      <c r="F30" s="23" t="s">
        <v>269</v>
      </c>
    </row>
    <row r="32" spans="1:14" x14ac:dyDescent="0.4">
      <c r="D32" s="3" t="s">
        <v>270</v>
      </c>
      <c r="E32" s="5"/>
      <c r="F32" s="5"/>
      <c r="G32" s="5"/>
      <c r="H32" s="5"/>
      <c r="I32" s="5"/>
      <c r="J32" s="3" t="s">
        <v>271</v>
      </c>
      <c r="K32" s="5"/>
      <c r="L32" s="5"/>
      <c r="M32" s="5"/>
      <c r="N32" s="5"/>
    </row>
    <row r="33" spans="1:14" x14ac:dyDescent="0.4">
      <c r="E33" s="4" t="s">
        <v>4</v>
      </c>
      <c r="F33" s="4" t="s">
        <v>17</v>
      </c>
      <c r="G33" s="4" t="s">
        <v>18</v>
      </c>
      <c r="H33" s="4" t="s">
        <v>19</v>
      </c>
      <c r="I33" s="4"/>
      <c r="K33" s="4" t="s">
        <v>4</v>
      </c>
      <c r="L33" s="4" t="s">
        <v>17</v>
      </c>
      <c r="M33" s="4" t="s">
        <v>18</v>
      </c>
      <c r="N33" s="4" t="s">
        <v>19</v>
      </c>
    </row>
    <row r="34" spans="1:14" x14ac:dyDescent="0.4">
      <c r="B34" s="5"/>
      <c r="C34" s="5"/>
      <c r="D34" s="5"/>
      <c r="E34" s="4" t="s">
        <v>5</v>
      </c>
      <c r="F34" s="4" t="s">
        <v>20</v>
      </c>
      <c r="G34" s="4" t="s">
        <v>20</v>
      </c>
      <c r="H34" s="4" t="s">
        <v>21</v>
      </c>
      <c r="I34" s="4"/>
      <c r="J34" s="5"/>
      <c r="K34" s="4" t="s">
        <v>5</v>
      </c>
      <c r="L34" s="4" t="s">
        <v>20</v>
      </c>
      <c r="M34" s="4" t="s">
        <v>20</v>
      </c>
      <c r="N34" s="4" t="s">
        <v>21</v>
      </c>
    </row>
    <row r="35" spans="1:14" x14ac:dyDescent="0.4">
      <c r="A35" s="6" t="s">
        <v>6</v>
      </c>
      <c r="B35" s="7" t="s">
        <v>7</v>
      </c>
      <c r="C35" s="7"/>
      <c r="D35" s="6" t="s">
        <v>8</v>
      </c>
      <c r="E35" s="6" t="s">
        <v>9</v>
      </c>
      <c r="F35" s="6" t="s">
        <v>23</v>
      </c>
      <c r="G35" s="6" t="s">
        <v>23</v>
      </c>
      <c r="H35" s="6" t="s">
        <v>24</v>
      </c>
      <c r="I35" s="6"/>
      <c r="J35" s="6" t="s">
        <v>10</v>
      </c>
      <c r="K35" s="6" t="s">
        <v>9</v>
      </c>
      <c r="L35" s="6" t="s">
        <v>23</v>
      </c>
      <c r="M35" s="6" t="s">
        <v>23</v>
      </c>
      <c r="N35" s="6" t="s">
        <v>24</v>
      </c>
    </row>
    <row r="36" spans="1:14" x14ac:dyDescent="0.4">
      <c r="A36" s="8">
        <v>1</v>
      </c>
      <c r="B36" t="s">
        <v>11</v>
      </c>
      <c r="D36" s="9">
        <v>0.1</v>
      </c>
      <c r="E36" s="9">
        <v>0.05</v>
      </c>
      <c r="F36" s="12">
        <v>1200</v>
      </c>
      <c r="G36" s="12">
        <v>4800</v>
      </c>
      <c r="H36" s="13">
        <v>240</v>
      </c>
      <c r="I36" s="13"/>
      <c r="J36" s="9">
        <v>0.08</v>
      </c>
      <c r="K36" s="9">
        <v>0.05</v>
      </c>
      <c r="L36" s="12">
        <v>1167</v>
      </c>
      <c r="M36" s="12">
        <v>4698</v>
      </c>
      <c r="N36" s="13">
        <v>233</v>
      </c>
    </row>
    <row r="37" spans="1:14" x14ac:dyDescent="0.4">
      <c r="A37" s="8">
        <v>2</v>
      </c>
      <c r="B37" t="s">
        <v>12</v>
      </c>
      <c r="D37" s="9">
        <v>0.1</v>
      </c>
      <c r="E37" s="9">
        <v>0.05</v>
      </c>
      <c r="F37" s="12">
        <v>100</v>
      </c>
      <c r="G37" s="12">
        <v>300</v>
      </c>
      <c r="H37" s="13">
        <v>400</v>
      </c>
      <c r="I37" s="13"/>
      <c r="J37" s="9">
        <v>0.11</v>
      </c>
      <c r="K37" s="9">
        <v>0.05</v>
      </c>
      <c r="L37" s="12">
        <v>103</v>
      </c>
      <c r="M37" s="12">
        <v>276</v>
      </c>
      <c r="N37" s="13">
        <v>412</v>
      </c>
    </row>
    <row r="38" spans="1:14" x14ac:dyDescent="0.4">
      <c r="A38" s="8">
        <v>3</v>
      </c>
      <c r="B38" t="s">
        <v>13</v>
      </c>
      <c r="D38" s="9">
        <v>0.05</v>
      </c>
      <c r="E38" s="9">
        <v>0.03</v>
      </c>
      <c r="F38" s="12">
        <v>120</v>
      </c>
      <c r="G38" s="12">
        <v>120</v>
      </c>
      <c r="H38" s="13">
        <v>720</v>
      </c>
      <c r="I38" s="13"/>
      <c r="J38" s="9">
        <v>0.03</v>
      </c>
      <c r="K38" s="9">
        <v>0.02</v>
      </c>
      <c r="L38" s="12">
        <v>105</v>
      </c>
      <c r="M38" s="12">
        <v>105</v>
      </c>
      <c r="N38" s="13">
        <v>420</v>
      </c>
    </row>
    <row r="39" spans="1:14" x14ac:dyDescent="0.4">
      <c r="A39" s="8">
        <v>4</v>
      </c>
      <c r="B39" t="s">
        <v>14</v>
      </c>
      <c r="D39" s="9">
        <v>0.06</v>
      </c>
      <c r="E39" s="9">
        <v>0.02</v>
      </c>
      <c r="F39" s="12">
        <v>1400</v>
      </c>
      <c r="G39" s="12">
        <v>7200</v>
      </c>
      <c r="H39" s="13">
        <v>640</v>
      </c>
      <c r="I39" s="13"/>
      <c r="J39" s="9">
        <v>0.05</v>
      </c>
      <c r="K39" s="9">
        <v>0.03</v>
      </c>
      <c r="L39" s="12">
        <v>1578</v>
      </c>
      <c r="M39" s="12">
        <v>7256</v>
      </c>
      <c r="N39" s="13">
        <v>900</v>
      </c>
    </row>
    <row r="40" spans="1:14" x14ac:dyDescent="0.4">
      <c r="A40" s="8">
        <v>5</v>
      </c>
      <c r="B40" t="s">
        <v>15</v>
      </c>
      <c r="D40" s="9">
        <v>0.04</v>
      </c>
      <c r="E40" s="9">
        <v>0.01</v>
      </c>
      <c r="F40" s="15">
        <v>200</v>
      </c>
      <c r="G40" s="15">
        <v>200</v>
      </c>
      <c r="H40" s="16">
        <v>400</v>
      </c>
      <c r="I40" s="16"/>
      <c r="J40" s="9">
        <v>0.02</v>
      </c>
      <c r="K40" s="9">
        <v>0.01</v>
      </c>
      <c r="L40" s="15">
        <v>188</v>
      </c>
      <c r="M40" s="15">
        <v>188</v>
      </c>
      <c r="N40" s="16">
        <v>383</v>
      </c>
    </row>
    <row r="41" spans="1:14" x14ac:dyDescent="0.4">
      <c r="A41" s="5"/>
      <c r="B41" s="5" t="s">
        <v>33</v>
      </c>
      <c r="D41" s="5"/>
      <c r="E41" s="5"/>
      <c r="F41" s="10">
        <v>2260</v>
      </c>
      <c r="G41" s="10">
        <f>SUM(G36:G40)</f>
        <v>12620</v>
      </c>
      <c r="H41" s="17">
        <f>SUM(H36:H40)</f>
        <v>2400</v>
      </c>
      <c r="I41" s="17"/>
      <c r="J41" s="5"/>
      <c r="K41" s="5"/>
      <c r="L41" s="10">
        <v>2189</v>
      </c>
      <c r="M41" s="10">
        <f>SUM(M36:M40)</f>
        <v>12523</v>
      </c>
      <c r="N41" s="17">
        <f>SUM(N36:N40)</f>
        <v>2348</v>
      </c>
    </row>
    <row r="43" spans="1:14" x14ac:dyDescent="0.4">
      <c r="B43" t="s">
        <v>34</v>
      </c>
      <c r="F43" s="12">
        <v>1430</v>
      </c>
      <c r="G43" s="12">
        <v>2996</v>
      </c>
      <c r="H43" s="13">
        <v>912</v>
      </c>
      <c r="I43" s="13"/>
      <c r="L43" s="12">
        <v>1657</v>
      </c>
      <c r="M43" s="12">
        <v>2987</v>
      </c>
      <c r="N43" s="13">
        <v>910</v>
      </c>
    </row>
    <row r="44" spans="1:14" x14ac:dyDescent="0.4">
      <c r="F44" s="21" t="s">
        <v>38</v>
      </c>
      <c r="G44" s="21" t="s">
        <v>38</v>
      </c>
      <c r="H44" s="22" t="s">
        <v>38</v>
      </c>
      <c r="I44" s="22"/>
      <c r="L44" s="21" t="s">
        <v>38</v>
      </c>
      <c r="M44" s="21" t="s">
        <v>38</v>
      </c>
      <c r="N44" s="22" t="s">
        <v>38</v>
      </c>
    </row>
    <row r="45" spans="1:14" x14ac:dyDescent="0.4">
      <c r="A45" s="5"/>
      <c r="B45" s="11" t="s">
        <v>35</v>
      </c>
      <c r="C45" s="11"/>
      <c r="D45" s="11"/>
      <c r="E45" s="11"/>
      <c r="F45" s="18">
        <v>2874</v>
      </c>
      <c r="G45" s="18">
        <f>+G41+G43</f>
        <v>15616</v>
      </c>
      <c r="H45" s="19">
        <f>+H41+H43</f>
        <v>3312</v>
      </c>
      <c r="I45" s="19"/>
      <c r="J45" s="11"/>
      <c r="K45" s="11"/>
      <c r="L45" s="18">
        <v>2997</v>
      </c>
      <c r="M45" s="18">
        <f>+M41+M43</f>
        <v>15510</v>
      </c>
      <c r="N45" s="19">
        <f>+N41+N43</f>
        <v>3258</v>
      </c>
    </row>
    <row r="46" spans="1:14" x14ac:dyDescent="0.4">
      <c r="A46" s="5"/>
      <c r="B46" s="5"/>
      <c r="C46" s="5"/>
      <c r="D46" s="5"/>
      <c r="E46" s="5"/>
      <c r="F46" s="10"/>
      <c r="G46" s="10"/>
      <c r="H46" s="17"/>
      <c r="I46" s="17"/>
      <c r="J46" s="5"/>
      <c r="K46" s="5"/>
      <c r="L46" s="10"/>
      <c r="M46" s="10"/>
      <c r="N46" s="17"/>
    </row>
    <row r="47" spans="1:14" x14ac:dyDescent="0.4">
      <c r="A47" s="5"/>
      <c r="B47" s="11" t="s">
        <v>36</v>
      </c>
      <c r="C47" s="11"/>
      <c r="D47" s="5"/>
      <c r="E47" s="5"/>
      <c r="F47" s="18">
        <v>3500</v>
      </c>
      <c r="G47" s="18">
        <v>3500</v>
      </c>
      <c r="H47" s="19">
        <v>0</v>
      </c>
      <c r="I47" s="17"/>
      <c r="J47" s="5"/>
      <c r="K47" s="5"/>
      <c r="L47" s="18">
        <v>3651</v>
      </c>
      <c r="M47" s="18">
        <v>3859</v>
      </c>
      <c r="N47" s="19">
        <v>0</v>
      </c>
    </row>
    <row r="48" spans="1:14" x14ac:dyDescent="0.4">
      <c r="B48" s="11" t="s">
        <v>37</v>
      </c>
      <c r="C48" s="11"/>
      <c r="F48" s="20"/>
      <c r="G48" s="20"/>
      <c r="H48" s="19">
        <v>-600</v>
      </c>
      <c r="L48" s="20"/>
      <c r="M48" s="20"/>
      <c r="N48" s="19">
        <v>-600</v>
      </c>
    </row>
    <row r="49" spans="2:14" x14ac:dyDescent="0.4">
      <c r="F49" s="21" t="s">
        <v>38</v>
      </c>
      <c r="G49" s="21" t="s">
        <v>38</v>
      </c>
      <c r="H49" s="22" t="s">
        <v>38</v>
      </c>
      <c r="L49" s="21" t="s">
        <v>38</v>
      </c>
      <c r="M49" s="21" t="s">
        <v>38</v>
      </c>
      <c r="N49" s="22" t="s">
        <v>38</v>
      </c>
    </row>
    <row r="50" spans="2:14" x14ac:dyDescent="0.4">
      <c r="B50" s="5" t="s">
        <v>39</v>
      </c>
      <c r="F50" s="10">
        <v>4300</v>
      </c>
      <c r="G50" s="10">
        <f>+G45+G47+G48</f>
        <v>19116</v>
      </c>
      <c r="H50" s="17">
        <f>+H45+H47+H48</f>
        <v>2712</v>
      </c>
      <c r="L50" s="10">
        <v>4552</v>
      </c>
      <c r="M50" s="10">
        <f>+M45+M47+M48</f>
        <v>19369</v>
      </c>
      <c r="N50" s="17">
        <f>+N45+N47+N48</f>
        <v>2658</v>
      </c>
    </row>
    <row r="51" spans="2:14" x14ac:dyDescent="0.4">
      <c r="B51" s="5"/>
      <c r="L51" s="10"/>
      <c r="M51" s="10"/>
      <c r="N51" s="10"/>
    </row>
    <row r="52" spans="2:14" x14ac:dyDescent="0.4">
      <c r="B52" s="5"/>
      <c r="L52" s="10"/>
      <c r="M52" s="10"/>
      <c r="N52" s="10"/>
    </row>
    <row r="53" spans="2:14" x14ac:dyDescent="0.4">
      <c r="B53" s="5"/>
      <c r="L53" s="10"/>
      <c r="M53" s="10"/>
      <c r="N53" s="10"/>
    </row>
    <row r="54" spans="2:14" x14ac:dyDescent="0.4">
      <c r="B54" s="5"/>
      <c r="L54" s="10"/>
      <c r="M54" s="10"/>
      <c r="N54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opLeftCell="A4" workbookViewId="0">
      <selection activeCell="M21" sqref="M21"/>
    </sheetView>
  </sheetViews>
  <sheetFormatPr defaultRowHeight="14.6" x14ac:dyDescent="0.4"/>
  <cols>
    <col min="4" max="4" width="31.84375" customWidth="1"/>
    <col min="5" max="5" width="34.84375" customWidth="1"/>
    <col min="6" max="6" width="23.53515625" customWidth="1"/>
    <col min="7" max="7" width="13.69140625" customWidth="1"/>
    <col min="8" max="8" width="11.84375" customWidth="1"/>
    <col min="9" max="9" width="23.53515625" customWidth="1"/>
    <col min="10" max="10" width="10.53515625" customWidth="1"/>
  </cols>
  <sheetData>
    <row r="1" spans="1:11" ht="26.15" x14ac:dyDescent="0.7">
      <c r="C1" s="1" t="s">
        <v>0</v>
      </c>
      <c r="D1" s="1"/>
      <c r="E1" s="1"/>
      <c r="F1" s="1"/>
      <c r="G1" s="1"/>
    </row>
    <row r="3" spans="1:11" ht="15.9" x14ac:dyDescent="0.45">
      <c r="C3" s="2" t="s">
        <v>1</v>
      </c>
    </row>
    <row r="6" spans="1:11" ht="18.45" x14ac:dyDescent="0.5">
      <c r="F6" s="23" t="s">
        <v>138</v>
      </c>
    </row>
    <row r="7" spans="1:11" ht="24.75" customHeight="1" x14ac:dyDescent="0.8">
      <c r="E7" s="24" t="s">
        <v>41</v>
      </c>
      <c r="F7" s="25"/>
      <c r="G7" s="1"/>
    </row>
    <row r="8" spans="1:11" ht="26.15" x14ac:dyDescent="0.7">
      <c r="F8" s="1"/>
      <c r="G8" s="1"/>
    </row>
    <row r="9" spans="1:11" ht="15.9" x14ac:dyDescent="0.45">
      <c r="A9" s="5"/>
      <c r="B9" s="5"/>
      <c r="C9" s="5"/>
      <c r="D9" s="5"/>
      <c r="E9" s="5"/>
      <c r="F9" s="5"/>
      <c r="G9" s="26"/>
      <c r="H9" s="26" t="s">
        <v>42</v>
      </c>
      <c r="I9" s="26"/>
      <c r="J9" s="26"/>
      <c r="K9" s="26" t="s">
        <v>43</v>
      </c>
    </row>
    <row r="10" spans="1:11" ht="15.9" x14ac:dyDescent="0.45">
      <c r="A10" s="5"/>
      <c r="B10" s="5"/>
      <c r="C10" s="5"/>
      <c r="D10" s="5"/>
      <c r="E10" s="5"/>
      <c r="F10" s="5"/>
      <c r="G10" s="27" t="s">
        <v>17</v>
      </c>
      <c r="H10" s="26" t="s">
        <v>44</v>
      </c>
      <c r="I10" s="26"/>
      <c r="J10" s="26"/>
      <c r="K10" s="26" t="s">
        <v>45</v>
      </c>
    </row>
    <row r="11" spans="1:11" ht="15.9" x14ac:dyDescent="0.45">
      <c r="A11" s="28" t="s">
        <v>46</v>
      </c>
      <c r="B11" s="28"/>
      <c r="C11" s="28"/>
      <c r="D11" s="28" t="s">
        <v>47</v>
      </c>
      <c r="E11" s="28" t="s">
        <v>48</v>
      </c>
      <c r="F11" s="28" t="s">
        <v>49</v>
      </c>
      <c r="G11" s="28" t="s">
        <v>50</v>
      </c>
      <c r="H11" s="28" t="s">
        <v>51</v>
      </c>
      <c r="I11" s="28" t="s">
        <v>52</v>
      </c>
      <c r="J11" s="28" t="s">
        <v>53</v>
      </c>
      <c r="K11" s="28" t="s">
        <v>54</v>
      </c>
    </row>
    <row r="12" spans="1:11" x14ac:dyDescent="0.4">
      <c r="A12" s="8">
        <v>1</v>
      </c>
      <c r="B12" s="8" t="s">
        <v>55</v>
      </c>
      <c r="C12" s="8"/>
      <c r="D12" t="s">
        <v>56</v>
      </c>
      <c r="E12" t="s">
        <v>57</v>
      </c>
      <c r="F12" t="s">
        <v>58</v>
      </c>
      <c r="G12" s="8">
        <v>100</v>
      </c>
      <c r="H12" s="29" t="s">
        <v>59</v>
      </c>
      <c r="J12" t="s">
        <v>60</v>
      </c>
      <c r="K12" t="s">
        <v>61</v>
      </c>
    </row>
    <row r="13" spans="1:11" x14ac:dyDescent="0.4">
      <c r="A13" s="8"/>
      <c r="B13" s="8"/>
      <c r="C13" s="8"/>
      <c r="E13" t="s">
        <v>62</v>
      </c>
      <c r="F13" t="s">
        <v>58</v>
      </c>
      <c r="G13" s="30">
        <v>100</v>
      </c>
      <c r="H13" s="29" t="s">
        <v>59</v>
      </c>
    </row>
    <row r="14" spans="1:11" x14ac:dyDescent="0.4">
      <c r="A14" s="8"/>
      <c r="B14" s="8"/>
      <c r="C14" s="8"/>
      <c r="E14" t="s">
        <v>63</v>
      </c>
      <c r="G14" s="8">
        <v>100</v>
      </c>
      <c r="H14" s="9">
        <v>0.2</v>
      </c>
      <c r="I14" t="s">
        <v>272</v>
      </c>
    </row>
    <row r="15" spans="1:11" x14ac:dyDescent="0.4">
      <c r="A15" s="8"/>
      <c r="B15" s="8"/>
      <c r="C15" s="8"/>
      <c r="G15" s="8"/>
      <c r="H15" s="9"/>
    </row>
    <row r="16" spans="1:11" x14ac:dyDescent="0.4">
      <c r="A16" s="8"/>
      <c r="B16" s="8"/>
      <c r="C16" s="8"/>
      <c r="G16" s="8"/>
      <c r="H16" s="8"/>
    </row>
    <row r="17" spans="1:11" x14ac:dyDescent="0.4">
      <c r="A17" s="8">
        <v>2</v>
      </c>
      <c r="B17" s="8" t="s">
        <v>55</v>
      </c>
      <c r="C17" s="8"/>
      <c r="D17" t="s">
        <v>65</v>
      </c>
      <c r="E17" t="s">
        <v>66</v>
      </c>
      <c r="F17" t="s">
        <v>67</v>
      </c>
      <c r="G17" s="8">
        <v>200</v>
      </c>
      <c r="H17" s="9">
        <v>0.7</v>
      </c>
      <c r="I17" t="s">
        <v>68</v>
      </c>
      <c r="J17" t="s">
        <v>69</v>
      </c>
      <c r="K17" t="s">
        <v>61</v>
      </c>
    </row>
    <row r="18" spans="1:11" x14ac:dyDescent="0.4">
      <c r="A18" s="8"/>
      <c r="B18" s="8"/>
      <c r="C18" s="8"/>
      <c r="G18" s="8"/>
      <c r="H18" s="9"/>
    </row>
    <row r="19" spans="1:11" x14ac:dyDescent="0.4">
      <c r="A19" s="8"/>
      <c r="B19" s="8"/>
      <c r="C19" s="8"/>
      <c r="G19" s="8"/>
      <c r="H19" s="8"/>
    </row>
    <row r="20" spans="1:11" x14ac:dyDescent="0.4">
      <c r="A20" s="8">
        <v>3</v>
      </c>
      <c r="B20" s="8" t="s">
        <v>55</v>
      </c>
      <c r="C20" s="8"/>
      <c r="D20" t="s">
        <v>70</v>
      </c>
      <c r="E20" t="s">
        <v>71</v>
      </c>
      <c r="F20" t="s">
        <v>72</v>
      </c>
      <c r="G20" s="12">
        <v>2500</v>
      </c>
      <c r="H20" s="9"/>
      <c r="J20" t="s">
        <v>73</v>
      </c>
      <c r="K20" t="s">
        <v>61</v>
      </c>
    </row>
    <row r="21" spans="1:11" x14ac:dyDescent="0.4">
      <c r="A21" s="8"/>
      <c r="B21" s="8"/>
      <c r="C21" s="8"/>
      <c r="E21" t="s">
        <v>74</v>
      </c>
      <c r="F21" t="s">
        <v>75</v>
      </c>
      <c r="G21" s="12">
        <v>100</v>
      </c>
      <c r="H21" s="8"/>
    </row>
    <row r="22" spans="1:11" x14ac:dyDescent="0.4">
      <c r="A22" s="8"/>
      <c r="B22" s="8"/>
      <c r="C22" s="8"/>
      <c r="E22" t="s">
        <v>76</v>
      </c>
      <c r="F22" t="s">
        <v>77</v>
      </c>
      <c r="G22" s="15">
        <v>500</v>
      </c>
      <c r="H22" s="8"/>
    </row>
    <row r="23" spans="1:11" x14ac:dyDescent="0.4">
      <c r="A23" s="8"/>
      <c r="B23" s="8"/>
      <c r="C23" s="8"/>
      <c r="G23" s="12">
        <v>3100</v>
      </c>
      <c r="H23" s="9">
        <v>0.6</v>
      </c>
      <c r="I23" t="s">
        <v>78</v>
      </c>
    </row>
    <row r="24" spans="1:11" x14ac:dyDescent="0.4">
      <c r="A24" s="8"/>
      <c r="B24" s="8"/>
      <c r="C24" s="8"/>
      <c r="G24" s="12"/>
      <c r="H24" s="9"/>
    </row>
    <row r="25" spans="1:11" x14ac:dyDescent="0.4">
      <c r="A25" s="8"/>
      <c r="B25" s="8"/>
      <c r="C25" s="8"/>
      <c r="G25" s="12"/>
      <c r="H25" s="9"/>
    </row>
    <row r="26" spans="1:11" x14ac:dyDescent="0.4">
      <c r="A26" s="8">
        <v>4</v>
      </c>
      <c r="B26" s="8" t="s">
        <v>79</v>
      </c>
      <c r="C26" s="8"/>
      <c r="D26" t="s">
        <v>80</v>
      </c>
      <c r="E26" t="s">
        <v>81</v>
      </c>
      <c r="F26" t="s">
        <v>82</v>
      </c>
      <c r="G26" s="12">
        <v>100</v>
      </c>
      <c r="H26" s="8"/>
      <c r="J26" t="s">
        <v>83</v>
      </c>
      <c r="K26" t="s">
        <v>61</v>
      </c>
    </row>
    <row r="27" spans="1:11" x14ac:dyDescent="0.4">
      <c r="A27" s="8"/>
      <c r="B27" s="8"/>
      <c r="C27" s="8"/>
      <c r="D27" t="s">
        <v>84</v>
      </c>
      <c r="E27" t="s">
        <v>85</v>
      </c>
      <c r="F27" t="s">
        <v>86</v>
      </c>
      <c r="G27" s="12">
        <v>65</v>
      </c>
      <c r="H27" s="8"/>
    </row>
    <row r="28" spans="1:11" x14ac:dyDescent="0.4">
      <c r="A28" s="8"/>
      <c r="B28" s="8"/>
      <c r="C28" s="8"/>
      <c r="D28" t="s">
        <v>87</v>
      </c>
      <c r="E28" t="s">
        <v>88</v>
      </c>
      <c r="F28" t="s">
        <v>89</v>
      </c>
      <c r="G28" s="15">
        <v>15</v>
      </c>
      <c r="H28" s="8"/>
    </row>
    <row r="29" spans="1:11" x14ac:dyDescent="0.4">
      <c r="A29" s="8"/>
      <c r="B29" s="8"/>
      <c r="C29" s="8"/>
      <c r="G29" s="12">
        <v>180</v>
      </c>
      <c r="H29" s="9">
        <v>0.4</v>
      </c>
      <c r="I29" t="s">
        <v>90</v>
      </c>
    </row>
    <row r="30" spans="1:11" x14ac:dyDescent="0.4">
      <c r="A30" s="8"/>
      <c r="B30" s="8"/>
      <c r="C30" s="8"/>
      <c r="G30" s="12"/>
      <c r="H30" s="9"/>
    </row>
    <row r="31" spans="1:11" x14ac:dyDescent="0.4">
      <c r="A31" s="8"/>
      <c r="B31" s="8"/>
      <c r="C31" s="8"/>
      <c r="G31" s="12"/>
      <c r="H31" s="8"/>
    </row>
    <row r="32" spans="1:11" x14ac:dyDescent="0.4">
      <c r="A32" s="8">
        <v>5</v>
      </c>
      <c r="B32" s="8" t="s">
        <v>79</v>
      </c>
      <c r="C32" s="8"/>
      <c r="D32" t="s">
        <v>91</v>
      </c>
      <c r="E32" t="s">
        <v>92</v>
      </c>
      <c r="F32" t="s">
        <v>93</v>
      </c>
      <c r="G32" s="12">
        <v>5000</v>
      </c>
      <c r="H32" s="8"/>
      <c r="J32" t="s">
        <v>94</v>
      </c>
      <c r="K32" t="s">
        <v>61</v>
      </c>
    </row>
    <row r="33" spans="1:11" x14ac:dyDescent="0.4">
      <c r="A33" s="8"/>
      <c r="B33" s="8"/>
      <c r="C33" s="8"/>
      <c r="D33" t="s">
        <v>95</v>
      </c>
      <c r="E33" t="s">
        <v>96</v>
      </c>
      <c r="F33" t="s">
        <v>97</v>
      </c>
      <c r="G33" s="15">
        <v>2500</v>
      </c>
      <c r="H33" s="8"/>
    </row>
    <row r="34" spans="1:11" x14ac:dyDescent="0.4">
      <c r="A34" s="8"/>
      <c r="B34" s="8"/>
      <c r="C34" s="8"/>
      <c r="G34" s="12">
        <v>5000</v>
      </c>
      <c r="H34" s="9">
        <v>0.3</v>
      </c>
      <c r="I34" t="s">
        <v>98</v>
      </c>
    </row>
    <row r="35" spans="1:11" x14ac:dyDescent="0.4">
      <c r="A35" s="8"/>
      <c r="B35" s="8"/>
      <c r="C35" s="8"/>
      <c r="G35" s="12"/>
      <c r="H35" s="9"/>
    </row>
    <row r="36" spans="1:11" x14ac:dyDescent="0.4">
      <c r="A36" s="8">
        <v>6</v>
      </c>
      <c r="B36" s="8" t="s">
        <v>79</v>
      </c>
      <c r="C36" s="8"/>
      <c r="D36" t="s">
        <v>99</v>
      </c>
      <c r="E36" t="s">
        <v>100</v>
      </c>
      <c r="F36" s="31" t="s">
        <v>101</v>
      </c>
      <c r="G36" s="12">
        <v>100</v>
      </c>
      <c r="J36" t="s">
        <v>102</v>
      </c>
      <c r="K36" t="s">
        <v>103</v>
      </c>
    </row>
    <row r="37" spans="1:11" x14ac:dyDescent="0.4">
      <c r="A37" s="8"/>
      <c r="B37" s="8"/>
      <c r="C37" s="8"/>
      <c r="D37" t="s">
        <v>104</v>
      </c>
      <c r="E37" t="s">
        <v>105</v>
      </c>
      <c r="F37" s="31" t="s">
        <v>101</v>
      </c>
      <c r="G37" s="15">
        <v>100</v>
      </c>
    </row>
    <row r="38" spans="1:11" x14ac:dyDescent="0.4">
      <c r="A38" s="8"/>
      <c r="B38" s="8"/>
      <c r="C38" s="8"/>
      <c r="F38" s="31"/>
      <c r="G38" s="12">
        <v>100</v>
      </c>
      <c r="H38" s="9">
        <v>0.2</v>
      </c>
      <c r="I38" t="s">
        <v>106</v>
      </c>
    </row>
    <row r="39" spans="1:11" x14ac:dyDescent="0.4">
      <c r="A39" s="8"/>
      <c r="B39" s="8"/>
      <c r="C39" s="8"/>
      <c r="F39" s="31"/>
      <c r="G39" s="32"/>
    </row>
    <row r="40" spans="1:11" x14ac:dyDescent="0.4">
      <c r="A40" s="8">
        <v>7</v>
      </c>
      <c r="B40" s="8" t="s">
        <v>79</v>
      </c>
      <c r="C40" s="8"/>
      <c r="D40" t="s">
        <v>107</v>
      </c>
      <c r="E40" t="s">
        <v>108</v>
      </c>
      <c r="F40" s="31" t="s">
        <v>109</v>
      </c>
      <c r="G40" s="12">
        <v>200</v>
      </c>
      <c r="H40" s="9">
        <v>0.6</v>
      </c>
      <c r="I40" t="s">
        <v>110</v>
      </c>
      <c r="J40" t="s">
        <v>111</v>
      </c>
      <c r="K40" t="s">
        <v>61</v>
      </c>
    </row>
    <row r="41" spans="1:11" x14ac:dyDescent="0.4">
      <c r="A41" s="8"/>
      <c r="B41" s="8"/>
      <c r="C41" s="8"/>
      <c r="D41" t="s">
        <v>112</v>
      </c>
      <c r="F41" s="31" t="s">
        <v>113</v>
      </c>
      <c r="G41" s="32"/>
    </row>
    <row r="42" spans="1:11" x14ac:dyDescent="0.4">
      <c r="A42" s="8"/>
      <c r="B42" s="8"/>
      <c r="C42" s="8"/>
      <c r="F42" s="31"/>
      <c r="G42" s="32"/>
    </row>
    <row r="43" spans="1:11" x14ac:dyDescent="0.4">
      <c r="A43" s="8">
        <v>8</v>
      </c>
      <c r="B43" s="8" t="s">
        <v>79</v>
      </c>
      <c r="C43" s="8"/>
      <c r="D43" t="s">
        <v>114</v>
      </c>
      <c r="E43" t="s">
        <v>115</v>
      </c>
      <c r="F43" s="31"/>
      <c r="G43" s="32"/>
      <c r="I43" t="s">
        <v>27</v>
      </c>
      <c r="J43" t="s">
        <v>94</v>
      </c>
      <c r="K43" t="s">
        <v>103</v>
      </c>
    </row>
    <row r="44" spans="1:11" x14ac:dyDescent="0.4">
      <c r="A44" s="8"/>
      <c r="B44" s="8"/>
      <c r="C44" s="8"/>
      <c r="D44" t="s">
        <v>116</v>
      </c>
      <c r="F44" s="31"/>
      <c r="G44" s="12"/>
      <c r="H44" s="8"/>
    </row>
    <row r="45" spans="1:11" x14ac:dyDescent="0.4">
      <c r="A45" s="8"/>
      <c r="B45" s="8"/>
      <c r="C45" s="8"/>
      <c r="F45" s="31"/>
      <c r="G45" s="12"/>
      <c r="H45" s="8"/>
    </row>
    <row r="46" spans="1:11" x14ac:dyDescent="0.4">
      <c r="A46" s="8">
        <v>9</v>
      </c>
      <c r="B46" s="8" t="s">
        <v>117</v>
      </c>
      <c r="C46" s="8"/>
      <c r="D46" t="s">
        <v>118</v>
      </c>
      <c r="E46" t="s">
        <v>119</v>
      </c>
      <c r="F46" s="31" t="s">
        <v>120</v>
      </c>
      <c r="G46" s="12">
        <v>25</v>
      </c>
      <c r="H46" s="8" t="s">
        <v>117</v>
      </c>
      <c r="I46" t="s">
        <v>121</v>
      </c>
      <c r="J46" t="s">
        <v>122</v>
      </c>
      <c r="K46" t="s">
        <v>103</v>
      </c>
    </row>
    <row r="47" spans="1:11" x14ac:dyDescent="0.4">
      <c r="A47" s="8"/>
      <c r="B47" s="8"/>
      <c r="C47" s="8"/>
      <c r="F47" s="31"/>
      <c r="G47" s="12"/>
      <c r="H47" s="8"/>
    </row>
    <row r="48" spans="1:11" x14ac:dyDescent="0.4">
      <c r="A48" s="8">
        <v>10</v>
      </c>
      <c r="B48" s="8" t="s">
        <v>117</v>
      </c>
      <c r="C48" s="8"/>
      <c r="D48" t="s">
        <v>123</v>
      </c>
      <c r="E48" t="s">
        <v>124</v>
      </c>
      <c r="F48" s="31" t="s">
        <v>125</v>
      </c>
      <c r="G48" s="12">
        <v>50</v>
      </c>
      <c r="H48" s="8"/>
      <c r="J48" t="s">
        <v>126</v>
      </c>
      <c r="K48" t="s">
        <v>61</v>
      </c>
    </row>
    <row r="49" spans="1:11" x14ac:dyDescent="0.4">
      <c r="A49" s="8"/>
      <c r="B49" s="8"/>
      <c r="C49" s="8"/>
      <c r="D49" t="s">
        <v>127</v>
      </c>
      <c r="E49" t="s">
        <v>128</v>
      </c>
      <c r="F49" s="31" t="s">
        <v>125</v>
      </c>
      <c r="G49" s="15">
        <v>25</v>
      </c>
      <c r="H49" s="8"/>
    </row>
    <row r="50" spans="1:11" x14ac:dyDescent="0.4">
      <c r="A50" s="8"/>
      <c r="B50" s="8"/>
      <c r="C50" s="8"/>
      <c r="F50" s="31"/>
      <c r="G50" s="12">
        <v>50</v>
      </c>
      <c r="H50" s="9">
        <v>0.5</v>
      </c>
      <c r="I50" t="s">
        <v>129</v>
      </c>
    </row>
    <row r="51" spans="1:11" x14ac:dyDescent="0.4">
      <c r="A51" s="8"/>
      <c r="B51" s="8"/>
      <c r="C51" s="8"/>
      <c r="F51" s="31"/>
      <c r="G51" s="12"/>
      <c r="H51" s="8"/>
    </row>
    <row r="52" spans="1:11" x14ac:dyDescent="0.4">
      <c r="A52" s="8">
        <v>11</v>
      </c>
      <c r="B52" s="8" t="s">
        <v>117</v>
      </c>
      <c r="C52" s="8"/>
      <c r="D52" t="s">
        <v>130</v>
      </c>
      <c r="E52" t="s">
        <v>131</v>
      </c>
      <c r="F52" s="31" t="s">
        <v>132</v>
      </c>
      <c r="G52" s="12">
        <v>1700</v>
      </c>
      <c r="H52" s="8"/>
      <c r="J52" t="s">
        <v>133</v>
      </c>
      <c r="K52" t="s">
        <v>61</v>
      </c>
    </row>
    <row r="53" spans="1:11" x14ac:dyDescent="0.4">
      <c r="A53" s="8"/>
      <c r="B53" s="8"/>
      <c r="C53" s="8"/>
      <c r="D53" t="s">
        <v>134</v>
      </c>
      <c r="E53" t="s">
        <v>135</v>
      </c>
      <c r="F53" s="31" t="s">
        <v>132</v>
      </c>
      <c r="G53" s="15">
        <v>1500</v>
      </c>
      <c r="H53" s="8"/>
    </row>
    <row r="54" spans="1:11" x14ac:dyDescent="0.4">
      <c r="G54" s="12">
        <v>1700</v>
      </c>
      <c r="H54" s="8" t="s">
        <v>55</v>
      </c>
      <c r="I54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selection activeCell="F12" sqref="F12"/>
    </sheetView>
  </sheetViews>
  <sheetFormatPr defaultRowHeight="14.6" x14ac:dyDescent="0.4"/>
  <cols>
    <col min="2" max="2" width="23.69140625" customWidth="1"/>
    <col min="3" max="3" width="33" customWidth="1"/>
    <col min="4" max="4" width="24.69140625" customWidth="1"/>
    <col min="5" max="5" width="12.69140625" customWidth="1"/>
    <col min="6" max="6" width="16.15234375" customWidth="1"/>
    <col min="7" max="7" width="12.69140625" customWidth="1"/>
    <col min="8" max="8" width="22.84375" customWidth="1"/>
    <col min="9" max="9" width="15.3828125" customWidth="1"/>
    <col min="10" max="10" width="11.53515625" customWidth="1"/>
  </cols>
  <sheetData>
    <row r="1" spans="1:14" ht="26.15" x14ac:dyDescent="0.7">
      <c r="C1" s="1" t="s">
        <v>0</v>
      </c>
      <c r="D1" s="1"/>
      <c r="E1" s="1"/>
      <c r="F1" s="1"/>
    </row>
    <row r="3" spans="1:14" ht="15.9" x14ac:dyDescent="0.45">
      <c r="C3" s="2" t="s">
        <v>1</v>
      </c>
    </row>
    <row r="5" spans="1:14" x14ac:dyDescent="0.4">
      <c r="I5" t="s">
        <v>261</v>
      </c>
    </row>
    <row r="6" spans="1:14" ht="17.25" customHeight="1" x14ac:dyDescent="0.6">
      <c r="D6" s="24" t="s">
        <v>169</v>
      </c>
      <c r="I6" t="s">
        <v>262</v>
      </c>
    </row>
    <row r="7" spans="1:14" ht="29.25" customHeight="1" x14ac:dyDescent="1.2">
      <c r="C7" s="25" t="s">
        <v>273</v>
      </c>
      <c r="D7" s="25"/>
      <c r="E7" s="25"/>
      <c r="F7" s="25"/>
      <c r="G7" s="25"/>
      <c r="H7" s="25"/>
      <c r="I7" s="33"/>
      <c r="J7" s="33"/>
      <c r="K7" s="33"/>
      <c r="L7" s="33"/>
      <c r="M7" s="33"/>
      <c r="N7" s="33"/>
    </row>
    <row r="8" spans="1:14" ht="46.3" x14ac:dyDescent="1.2">
      <c r="D8" s="33"/>
      <c r="E8" s="1"/>
      <c r="F8" s="1"/>
    </row>
    <row r="9" spans="1:14" ht="26.15" x14ac:dyDescent="0.7">
      <c r="D9" s="1"/>
      <c r="E9" s="1"/>
      <c r="F9" s="1"/>
      <c r="I9" s="28" t="s">
        <v>139</v>
      </c>
    </row>
    <row r="10" spans="1:14" ht="15.9" x14ac:dyDescent="0.45">
      <c r="A10" s="5"/>
      <c r="C10" s="5"/>
      <c r="D10" s="5"/>
      <c r="E10" s="26"/>
      <c r="F10" s="26"/>
      <c r="G10" s="26" t="s">
        <v>42</v>
      </c>
      <c r="H10" s="26"/>
      <c r="I10" s="27" t="s">
        <v>140</v>
      </c>
      <c r="J10" s="27"/>
      <c r="K10" s="27"/>
      <c r="L10" s="27" t="s">
        <v>141</v>
      </c>
      <c r="M10" s="27"/>
      <c r="N10" s="27"/>
    </row>
    <row r="11" spans="1:14" ht="15.9" x14ac:dyDescent="0.45">
      <c r="A11" s="5"/>
      <c r="C11" s="5"/>
      <c r="D11" s="5"/>
      <c r="E11" s="27" t="s">
        <v>17</v>
      </c>
      <c r="F11" s="27" t="s">
        <v>18</v>
      </c>
      <c r="G11" s="26" t="s">
        <v>44</v>
      </c>
      <c r="H11" s="26"/>
      <c r="I11" s="27" t="s">
        <v>142</v>
      </c>
      <c r="J11" s="27" t="s">
        <v>143</v>
      </c>
      <c r="K11" s="27" t="s">
        <v>143</v>
      </c>
      <c r="L11" s="27" t="s">
        <v>144</v>
      </c>
      <c r="M11" s="27" t="s">
        <v>145</v>
      </c>
      <c r="N11" s="27"/>
    </row>
    <row r="12" spans="1:14" ht="15.9" x14ac:dyDescent="0.45">
      <c r="A12" s="28" t="s">
        <v>6</v>
      </c>
      <c r="B12" s="7" t="s">
        <v>47</v>
      </c>
      <c r="C12" s="28" t="s">
        <v>48</v>
      </c>
      <c r="D12" s="28" t="s">
        <v>49</v>
      </c>
      <c r="E12" s="28" t="s">
        <v>50</v>
      </c>
      <c r="F12" s="34" t="s">
        <v>50</v>
      </c>
      <c r="G12" s="28" t="s">
        <v>51</v>
      </c>
      <c r="H12" s="28" t="s">
        <v>52</v>
      </c>
      <c r="I12" s="34" t="s">
        <v>146</v>
      </c>
      <c r="J12" s="34" t="s">
        <v>147</v>
      </c>
      <c r="K12" s="34" t="s">
        <v>148</v>
      </c>
      <c r="L12" s="34" t="s">
        <v>147</v>
      </c>
      <c r="M12" s="34" t="s">
        <v>149</v>
      </c>
      <c r="N12" s="34" t="s">
        <v>150</v>
      </c>
    </row>
    <row r="13" spans="1:14" x14ac:dyDescent="0.4">
      <c r="A13" s="8">
        <v>1</v>
      </c>
      <c r="B13" t="s">
        <v>56</v>
      </c>
      <c r="C13" t="s">
        <v>57</v>
      </c>
      <c r="D13" t="s">
        <v>58</v>
      </c>
      <c r="E13" s="12">
        <v>100</v>
      </c>
      <c r="F13" s="12">
        <v>100</v>
      </c>
      <c r="G13" s="29" t="s">
        <v>59</v>
      </c>
      <c r="I13" s="8"/>
      <c r="J13" s="8"/>
      <c r="K13" s="8"/>
      <c r="L13" s="8"/>
      <c r="M13" s="8"/>
      <c r="N13" s="8"/>
    </row>
    <row r="14" spans="1:14" x14ac:dyDescent="0.4">
      <c r="A14" s="8"/>
      <c r="B14" t="s">
        <v>151</v>
      </c>
      <c r="C14" t="s">
        <v>152</v>
      </c>
      <c r="D14" t="s">
        <v>58</v>
      </c>
      <c r="E14" s="15">
        <v>100</v>
      </c>
      <c r="F14" s="15">
        <v>1000</v>
      </c>
      <c r="G14" s="29" t="s">
        <v>59</v>
      </c>
      <c r="I14" s="8"/>
      <c r="J14" s="8"/>
      <c r="K14" s="8"/>
      <c r="L14" s="8"/>
      <c r="M14" s="8"/>
      <c r="N14" s="8"/>
    </row>
    <row r="15" spans="1:14" x14ac:dyDescent="0.4">
      <c r="A15" s="8"/>
      <c r="C15" t="s">
        <v>63</v>
      </c>
      <c r="E15" s="12">
        <v>100</v>
      </c>
      <c r="F15" s="12">
        <f>+F13+F14</f>
        <v>1100</v>
      </c>
      <c r="G15" s="9">
        <v>0.5</v>
      </c>
      <c r="H15" t="s">
        <v>64</v>
      </c>
      <c r="I15" s="13">
        <v>1500</v>
      </c>
      <c r="J15" s="13">
        <v>490</v>
      </c>
      <c r="K15" s="13">
        <f>+I15-J15</f>
        <v>1010</v>
      </c>
      <c r="L15" s="13">
        <v>117</v>
      </c>
      <c r="M15" s="13">
        <f>+K15-L15</f>
        <v>893</v>
      </c>
      <c r="N15" s="9">
        <f>+M15/(J15+L15)</f>
        <v>1.4711696869851729</v>
      </c>
    </row>
    <row r="16" spans="1:14" x14ac:dyDescent="0.4">
      <c r="A16" s="8"/>
      <c r="E16" s="12"/>
      <c r="F16" s="12"/>
      <c r="G16" s="9"/>
      <c r="I16" s="13"/>
      <c r="J16" s="13"/>
      <c r="K16" s="13"/>
      <c r="L16" s="13"/>
      <c r="M16" s="13"/>
      <c r="N16" s="13"/>
    </row>
    <row r="17" spans="1:14" x14ac:dyDescent="0.4">
      <c r="A17" s="8"/>
      <c r="E17" s="12"/>
      <c r="F17" s="12"/>
      <c r="G17" s="8"/>
      <c r="I17" s="13"/>
      <c r="J17" s="13"/>
      <c r="K17" s="13"/>
      <c r="L17" s="13"/>
      <c r="M17" s="13"/>
      <c r="N17" s="13"/>
    </row>
    <row r="18" spans="1:14" x14ac:dyDescent="0.4">
      <c r="A18" s="8">
        <v>2</v>
      </c>
      <c r="B18" t="s">
        <v>65</v>
      </c>
      <c r="C18" t="s">
        <v>66</v>
      </c>
      <c r="D18" t="s">
        <v>67</v>
      </c>
      <c r="E18" s="12">
        <v>200</v>
      </c>
      <c r="F18" s="12">
        <v>800</v>
      </c>
      <c r="G18" s="9">
        <v>0.7</v>
      </c>
      <c r="H18" t="s">
        <v>153</v>
      </c>
      <c r="I18" s="13">
        <v>2100</v>
      </c>
      <c r="J18" s="13">
        <v>570</v>
      </c>
      <c r="K18" s="13">
        <f>+I18-J18</f>
        <v>1530</v>
      </c>
      <c r="L18" s="13">
        <v>512</v>
      </c>
      <c r="M18" s="13">
        <f>+K18-L18</f>
        <v>1018</v>
      </c>
      <c r="N18" s="9">
        <f>+M18/(J18+L18)</f>
        <v>0.94085027726432535</v>
      </c>
    </row>
    <row r="19" spans="1:14" x14ac:dyDescent="0.4">
      <c r="A19" s="8"/>
      <c r="E19" s="12"/>
      <c r="F19" s="12"/>
      <c r="G19" s="9"/>
      <c r="I19" s="13"/>
      <c r="J19" s="13"/>
      <c r="K19" s="13"/>
      <c r="L19" s="13"/>
      <c r="M19" s="13"/>
      <c r="N19" s="13"/>
    </row>
    <row r="20" spans="1:14" x14ac:dyDescent="0.4">
      <c r="A20" s="8"/>
      <c r="E20" s="12"/>
      <c r="F20" s="12"/>
      <c r="G20" s="8"/>
      <c r="I20" s="13"/>
      <c r="J20" s="13"/>
      <c r="K20" s="13"/>
      <c r="L20" s="13"/>
      <c r="M20" s="13"/>
      <c r="N20" s="13"/>
    </row>
    <row r="21" spans="1:14" x14ac:dyDescent="0.4">
      <c r="A21" s="8">
        <v>3</v>
      </c>
      <c r="B21" t="s">
        <v>70</v>
      </c>
      <c r="C21" t="s">
        <v>71</v>
      </c>
      <c r="D21" t="s">
        <v>72</v>
      </c>
      <c r="E21" s="12">
        <v>2500</v>
      </c>
      <c r="F21" s="12">
        <v>12500</v>
      </c>
      <c r="G21" s="9"/>
      <c r="I21" s="13"/>
      <c r="J21" s="13"/>
      <c r="K21" s="13"/>
      <c r="L21" s="13"/>
      <c r="M21" s="13"/>
      <c r="N21" s="13"/>
    </row>
    <row r="22" spans="1:14" x14ac:dyDescent="0.4">
      <c r="A22" s="8"/>
      <c r="C22" t="s">
        <v>74</v>
      </c>
      <c r="D22" t="s">
        <v>75</v>
      </c>
      <c r="E22" s="12">
        <v>100</v>
      </c>
      <c r="F22" s="12">
        <v>100</v>
      </c>
      <c r="G22" s="8"/>
      <c r="I22" s="13"/>
      <c r="J22" s="13"/>
      <c r="K22" s="13"/>
      <c r="L22" s="13"/>
      <c r="M22" s="13"/>
      <c r="N22" s="13"/>
    </row>
    <row r="23" spans="1:14" x14ac:dyDescent="0.4">
      <c r="A23" s="8"/>
      <c r="C23" t="s">
        <v>76</v>
      </c>
      <c r="D23" t="s">
        <v>77</v>
      </c>
      <c r="E23" s="15">
        <v>500</v>
      </c>
      <c r="F23" s="15">
        <v>1000</v>
      </c>
      <c r="G23" s="8"/>
      <c r="I23" s="13"/>
      <c r="J23" s="13"/>
      <c r="K23" s="13"/>
      <c r="L23" s="13"/>
      <c r="M23" s="13"/>
      <c r="N23" s="13"/>
    </row>
    <row r="24" spans="1:14" x14ac:dyDescent="0.4">
      <c r="A24" s="8"/>
      <c r="C24" t="s">
        <v>63</v>
      </c>
      <c r="E24" s="12">
        <v>3100</v>
      </c>
      <c r="F24" s="12">
        <f>+F21+F22+F23</f>
        <v>13600</v>
      </c>
      <c r="G24" s="9">
        <v>0.6</v>
      </c>
      <c r="H24" t="s">
        <v>78</v>
      </c>
      <c r="I24" s="13">
        <v>1200</v>
      </c>
      <c r="J24" s="13">
        <v>410</v>
      </c>
      <c r="K24" s="13">
        <f>+I24-J24</f>
        <v>790</v>
      </c>
      <c r="L24" s="13">
        <v>375.5</v>
      </c>
      <c r="M24" s="13">
        <f>+K24-L24</f>
        <v>414.5</v>
      </c>
      <c r="N24" s="9">
        <f>+M24/(J24+L24)</f>
        <v>0.52768936982813497</v>
      </c>
    </row>
    <row r="25" spans="1:14" x14ac:dyDescent="0.4">
      <c r="A25" s="8"/>
      <c r="E25" s="12"/>
      <c r="F25" s="12"/>
      <c r="G25" s="9"/>
      <c r="I25" s="13"/>
      <c r="J25" s="13"/>
      <c r="K25" s="13"/>
      <c r="L25" s="13"/>
      <c r="M25" s="13"/>
      <c r="N25" s="13"/>
    </row>
    <row r="26" spans="1:14" x14ac:dyDescent="0.4">
      <c r="A26" s="8"/>
      <c r="E26" s="12"/>
      <c r="F26" s="12"/>
      <c r="G26" s="9"/>
      <c r="I26" s="13"/>
      <c r="J26" s="13"/>
      <c r="K26" s="13"/>
      <c r="L26" s="13"/>
      <c r="M26" s="13"/>
      <c r="N26" s="13"/>
    </row>
    <row r="27" spans="1:14" x14ac:dyDescent="0.4">
      <c r="A27" s="8">
        <v>4</v>
      </c>
      <c r="B27" t="s">
        <v>80</v>
      </c>
      <c r="C27" t="s">
        <v>81</v>
      </c>
      <c r="D27" t="s">
        <v>82</v>
      </c>
      <c r="E27" s="12">
        <v>100</v>
      </c>
      <c r="F27" s="12">
        <v>100</v>
      </c>
      <c r="G27" s="8"/>
      <c r="I27" s="13"/>
      <c r="J27" s="13"/>
      <c r="K27" s="13"/>
      <c r="L27" s="13"/>
      <c r="M27" s="13"/>
      <c r="N27" s="13"/>
    </row>
    <row r="28" spans="1:14" x14ac:dyDescent="0.4">
      <c r="A28" s="8"/>
      <c r="B28" t="s">
        <v>84</v>
      </c>
      <c r="C28" t="s">
        <v>85</v>
      </c>
      <c r="D28" t="s">
        <v>86</v>
      </c>
      <c r="E28" s="12">
        <v>65</v>
      </c>
      <c r="F28" s="12">
        <v>65</v>
      </c>
      <c r="G28" s="8"/>
      <c r="I28" s="13"/>
      <c r="J28" s="13"/>
      <c r="K28" s="13"/>
      <c r="L28" s="13"/>
      <c r="M28" s="13"/>
      <c r="N28" s="13"/>
    </row>
    <row r="29" spans="1:14" x14ac:dyDescent="0.4">
      <c r="A29" s="8"/>
      <c r="B29" t="s">
        <v>87</v>
      </c>
      <c r="C29" t="s">
        <v>88</v>
      </c>
      <c r="D29" t="s">
        <v>89</v>
      </c>
      <c r="E29" s="15">
        <v>15</v>
      </c>
      <c r="F29" s="15">
        <v>15</v>
      </c>
      <c r="G29" s="8"/>
      <c r="I29" s="13"/>
      <c r="J29" s="13"/>
      <c r="K29" s="13"/>
      <c r="L29" s="13"/>
      <c r="M29" s="13"/>
      <c r="N29" s="13"/>
    </row>
    <row r="30" spans="1:14" x14ac:dyDescent="0.4">
      <c r="A30" s="8"/>
      <c r="C30" t="s">
        <v>63</v>
      </c>
      <c r="E30" s="12">
        <v>180</v>
      </c>
      <c r="F30" s="12">
        <f>+F27+F28+F29</f>
        <v>180</v>
      </c>
      <c r="G30" s="9">
        <v>0.4</v>
      </c>
      <c r="H30" t="s">
        <v>90</v>
      </c>
      <c r="I30" s="13">
        <v>1200</v>
      </c>
      <c r="J30" s="13">
        <v>582</v>
      </c>
      <c r="K30" s="13">
        <f>+I30-J30</f>
        <v>618</v>
      </c>
      <c r="L30" s="13">
        <v>302</v>
      </c>
      <c r="M30" s="13">
        <f>+K30-L30</f>
        <v>316</v>
      </c>
      <c r="N30" s="9">
        <f>+M30/(J30+L30)</f>
        <v>0.3574660633484163</v>
      </c>
    </row>
    <row r="31" spans="1:14" x14ac:dyDescent="0.4">
      <c r="A31" s="8"/>
      <c r="E31" s="12"/>
      <c r="F31" s="12"/>
      <c r="G31" s="9"/>
      <c r="I31" s="13"/>
      <c r="J31" s="13"/>
      <c r="K31" s="13"/>
      <c r="L31" s="8"/>
      <c r="M31" s="13"/>
      <c r="N31" s="13"/>
    </row>
    <row r="32" spans="1:14" x14ac:dyDescent="0.4">
      <c r="A32" s="8"/>
      <c r="E32" s="12"/>
      <c r="F32" s="12"/>
      <c r="G32" s="8"/>
      <c r="I32" s="13"/>
      <c r="J32" s="13"/>
      <c r="K32" s="13"/>
      <c r="L32" s="13"/>
      <c r="M32" s="13"/>
      <c r="N32" s="13"/>
    </row>
    <row r="33" spans="1:14" x14ac:dyDescent="0.4">
      <c r="A33" s="8">
        <v>5</v>
      </c>
      <c r="B33" t="s">
        <v>154</v>
      </c>
      <c r="C33" t="s">
        <v>92</v>
      </c>
      <c r="D33" t="s">
        <v>93</v>
      </c>
      <c r="E33" s="12">
        <v>5000</v>
      </c>
      <c r="F33" s="12">
        <v>5000</v>
      </c>
      <c r="G33" s="8"/>
      <c r="I33" s="13"/>
      <c r="J33" s="13"/>
      <c r="K33" s="13"/>
      <c r="L33" s="13"/>
      <c r="M33" s="13"/>
      <c r="N33" s="13"/>
    </row>
    <row r="34" spans="1:14" x14ac:dyDescent="0.4">
      <c r="B34" t="s">
        <v>155</v>
      </c>
      <c r="C34" t="s">
        <v>156</v>
      </c>
      <c r="D34" t="s">
        <v>97</v>
      </c>
      <c r="E34" s="15">
        <v>2500</v>
      </c>
      <c r="F34" s="15">
        <v>2500</v>
      </c>
      <c r="G34" s="8"/>
      <c r="I34" s="13"/>
      <c r="J34" s="13"/>
      <c r="K34" s="13"/>
      <c r="L34" s="13"/>
      <c r="M34" s="13"/>
      <c r="N34" s="13"/>
    </row>
    <row r="35" spans="1:14" x14ac:dyDescent="0.4">
      <c r="C35" t="s">
        <v>63</v>
      </c>
      <c r="E35" s="12">
        <v>5000</v>
      </c>
      <c r="F35" s="12">
        <f>+F33+F34</f>
        <v>7500</v>
      </c>
      <c r="G35" s="9">
        <v>0.3</v>
      </c>
      <c r="H35" t="s">
        <v>157</v>
      </c>
      <c r="I35" s="13">
        <v>1800</v>
      </c>
      <c r="J35" s="13">
        <v>340</v>
      </c>
      <c r="K35" s="13">
        <f>+I35-J35</f>
        <v>1460</v>
      </c>
      <c r="L35" s="13">
        <v>1150</v>
      </c>
      <c r="M35" s="13">
        <f>+K35-L35</f>
        <v>310</v>
      </c>
      <c r="N35" s="9">
        <f>+M35/(J35+L35)</f>
        <v>0.20805369127516779</v>
      </c>
    </row>
    <row r="36" spans="1:14" x14ac:dyDescent="0.4">
      <c r="E36" s="35" t="s">
        <v>38</v>
      </c>
      <c r="F36" s="35" t="s">
        <v>38</v>
      </c>
      <c r="G36" s="35" t="s">
        <v>158</v>
      </c>
      <c r="H36" s="20"/>
      <c r="I36" s="35" t="s">
        <v>38</v>
      </c>
      <c r="J36" s="35" t="s">
        <v>38</v>
      </c>
      <c r="K36" s="35" t="s">
        <v>38</v>
      </c>
      <c r="L36" s="35" t="s">
        <v>38</v>
      </c>
      <c r="M36" s="35" t="s">
        <v>38</v>
      </c>
      <c r="N36" s="35" t="s">
        <v>158</v>
      </c>
    </row>
    <row r="37" spans="1:14" x14ac:dyDescent="0.4">
      <c r="A37" s="5" t="s">
        <v>159</v>
      </c>
      <c r="C37" s="5" t="s">
        <v>160</v>
      </c>
      <c r="D37" s="36"/>
      <c r="E37" s="10">
        <v>5000</v>
      </c>
      <c r="F37" s="10">
        <f>+F15+F18+F24+F30+F35</f>
        <v>23180</v>
      </c>
      <c r="G37" s="37"/>
      <c r="H37" s="38" t="s">
        <v>161</v>
      </c>
      <c r="I37" s="17">
        <f>+I15+I18+I24+I30+I35</f>
        <v>7800</v>
      </c>
      <c r="J37" s="17">
        <f>+J15+J18+J24+J30+J35</f>
        <v>2392</v>
      </c>
      <c r="K37" s="17">
        <f>+K15+K18+K24+K30+K35</f>
        <v>5408</v>
      </c>
      <c r="L37" s="17">
        <f>+L15+L18+L24+L30+L35</f>
        <v>2456.5</v>
      </c>
      <c r="M37" s="17">
        <f>+M15+M18+M24+M30+M35</f>
        <v>2951.5</v>
      </c>
      <c r="N37" s="37">
        <f>+M37/(J37+L37)</f>
        <v>0.60874497267196037</v>
      </c>
    </row>
    <row r="38" spans="1:14" x14ac:dyDescent="0.4">
      <c r="A38" s="5"/>
      <c r="C38" t="s">
        <v>170</v>
      </c>
      <c r="D38" s="36"/>
      <c r="E38" s="10"/>
      <c r="F38" s="10"/>
      <c r="G38" s="4"/>
      <c r="H38" s="4"/>
      <c r="I38" s="17"/>
      <c r="J38" s="17"/>
      <c r="K38" s="17"/>
      <c r="L38" s="17"/>
      <c r="M38" s="17"/>
      <c r="N38" s="17"/>
    </row>
    <row r="40" spans="1:14" x14ac:dyDescent="0.4">
      <c r="A40" s="5" t="s">
        <v>162</v>
      </c>
      <c r="C40" s="5" t="s">
        <v>163</v>
      </c>
      <c r="D40" s="36"/>
      <c r="E40" s="10">
        <v>1950</v>
      </c>
      <c r="F40" s="10">
        <v>4725</v>
      </c>
      <c r="G40" s="37"/>
      <c r="H40" s="5" t="s">
        <v>164</v>
      </c>
      <c r="I40" s="17">
        <v>3050</v>
      </c>
      <c r="J40" s="17">
        <v>1245</v>
      </c>
      <c r="K40" s="13">
        <f>+I40-J40</f>
        <v>1805</v>
      </c>
      <c r="L40" s="17">
        <v>778</v>
      </c>
      <c r="M40" s="13">
        <f>+K40-L40</f>
        <v>1027</v>
      </c>
      <c r="N40" s="37">
        <f>+M40/(J40+L40)</f>
        <v>0.50766188828472569</v>
      </c>
    </row>
    <row r="41" spans="1:14" x14ac:dyDescent="0.4">
      <c r="A41" s="5"/>
      <c r="C41" t="s">
        <v>171</v>
      </c>
      <c r="D41" s="36"/>
      <c r="E41" s="10"/>
      <c r="F41" s="10"/>
      <c r="G41" s="5"/>
      <c r="H41" s="5"/>
      <c r="I41" s="4"/>
      <c r="J41" s="17"/>
      <c r="K41" s="17"/>
      <c r="L41" s="4"/>
      <c r="M41" s="4"/>
      <c r="N41" s="4"/>
    </row>
    <row r="42" spans="1:14" x14ac:dyDescent="0.4">
      <c r="A42" s="5"/>
      <c r="C42" s="11"/>
      <c r="D42" s="36"/>
      <c r="E42" s="35" t="s">
        <v>38</v>
      </c>
      <c r="F42" s="35" t="s">
        <v>38</v>
      </c>
      <c r="G42" s="35" t="s">
        <v>158</v>
      </c>
      <c r="H42" s="20"/>
      <c r="I42" s="35" t="s">
        <v>38</v>
      </c>
      <c r="J42" s="35" t="s">
        <v>38</v>
      </c>
      <c r="K42" s="35" t="s">
        <v>38</v>
      </c>
      <c r="L42" s="35" t="s">
        <v>38</v>
      </c>
      <c r="M42" s="35" t="s">
        <v>38</v>
      </c>
      <c r="N42" s="35" t="s">
        <v>158</v>
      </c>
    </row>
    <row r="43" spans="1:14" ht="15.9" x14ac:dyDescent="0.45">
      <c r="A43" s="26"/>
      <c r="C43" s="26" t="s">
        <v>165</v>
      </c>
      <c r="D43" s="39"/>
      <c r="E43" s="10">
        <v>5000</v>
      </c>
      <c r="F43" s="10">
        <f>+F37+F40</f>
        <v>27905</v>
      </c>
      <c r="G43" s="37"/>
      <c r="H43" s="38" t="s">
        <v>161</v>
      </c>
      <c r="I43" s="17">
        <f>+I37+I40</f>
        <v>10850</v>
      </c>
      <c r="J43" s="17">
        <f>+J37+J40</f>
        <v>3637</v>
      </c>
      <c r="K43" s="17">
        <f>+K37+K40</f>
        <v>7213</v>
      </c>
      <c r="L43" s="17">
        <f>+L37+L40</f>
        <v>3234.5</v>
      </c>
      <c r="M43" s="17">
        <f>+M37+M40</f>
        <v>3978.5</v>
      </c>
      <c r="N43" s="37">
        <f>+M43/(J43+L43)</f>
        <v>0.57898566542967334</v>
      </c>
    </row>
    <row r="44" spans="1:14" ht="15.9" x14ac:dyDescent="0.45">
      <c r="A44" s="26"/>
      <c r="C44" t="s">
        <v>172</v>
      </c>
      <c r="D44" s="39"/>
      <c r="E44" s="10"/>
      <c r="F44" s="10"/>
      <c r="G44" s="5"/>
      <c r="H44" s="5"/>
      <c r="I44" s="4"/>
      <c r="J44" s="17"/>
      <c r="K44" s="17"/>
      <c r="L44" s="4"/>
      <c r="M44" s="4"/>
      <c r="N44" s="4"/>
    </row>
    <row r="45" spans="1:14" ht="15.9" x14ac:dyDescent="0.45">
      <c r="A45" s="26"/>
      <c r="C45" s="5"/>
      <c r="D45" s="5"/>
      <c r="E45" s="5"/>
      <c r="F45" s="5"/>
      <c r="G45" s="5"/>
      <c r="H45" s="5"/>
      <c r="I45" s="4"/>
      <c r="J45" s="17"/>
      <c r="K45" s="17"/>
      <c r="L45" s="4"/>
      <c r="M45" s="4"/>
      <c r="N45" s="4"/>
    </row>
    <row r="46" spans="1:14" x14ac:dyDescent="0.4">
      <c r="C46" s="5" t="s">
        <v>36</v>
      </c>
      <c r="D46" s="36"/>
      <c r="E46" s="10">
        <v>4000</v>
      </c>
      <c r="F46" s="10">
        <v>4000</v>
      </c>
      <c r="G46" s="4"/>
      <c r="H46" s="5" t="s">
        <v>166</v>
      </c>
      <c r="I46" s="17">
        <v>700</v>
      </c>
      <c r="J46" s="17">
        <v>300</v>
      </c>
      <c r="K46" s="13">
        <f>+I46-J46</f>
        <v>400</v>
      </c>
      <c r="L46" s="17">
        <v>400</v>
      </c>
      <c r="M46" s="17">
        <v>0</v>
      </c>
      <c r="N46" s="37">
        <f>+M46/(J46+L46)</f>
        <v>0</v>
      </c>
    </row>
    <row r="47" spans="1:14" x14ac:dyDescent="0.4">
      <c r="A47" s="5"/>
      <c r="C47" t="s">
        <v>173</v>
      </c>
      <c r="D47" s="36"/>
      <c r="E47" s="10"/>
      <c r="F47" s="10"/>
      <c r="G47" s="36"/>
      <c r="H47" s="5"/>
      <c r="I47" s="4"/>
      <c r="J47" s="17"/>
      <c r="K47" s="17"/>
      <c r="L47" s="4"/>
      <c r="M47" s="4"/>
      <c r="N47" s="4"/>
    </row>
    <row r="48" spans="1:14" x14ac:dyDescent="0.4">
      <c r="A48" s="5"/>
      <c r="D48" s="36"/>
      <c r="E48" s="10"/>
      <c r="F48" s="10"/>
      <c r="G48" s="36"/>
      <c r="H48" s="5"/>
      <c r="I48" s="4"/>
      <c r="J48" s="17"/>
      <c r="K48" s="17"/>
      <c r="L48" s="4"/>
      <c r="M48" s="4"/>
      <c r="N48" s="4"/>
    </row>
    <row r="49" spans="1:14" x14ac:dyDescent="0.4">
      <c r="A49" s="5"/>
      <c r="C49" s="5" t="s">
        <v>167</v>
      </c>
      <c r="E49" s="10" t="s">
        <v>27</v>
      </c>
      <c r="F49" s="10" t="s">
        <v>27</v>
      </c>
      <c r="G49" s="4"/>
      <c r="H49" s="5"/>
      <c r="I49" s="4" t="s">
        <v>27</v>
      </c>
      <c r="J49" s="17">
        <v>600</v>
      </c>
      <c r="K49" s="40">
        <f>-J49</f>
        <v>-600</v>
      </c>
      <c r="L49" s="40">
        <v>0</v>
      </c>
      <c r="M49" s="40">
        <f>+K49</f>
        <v>-600</v>
      </c>
      <c r="N49" s="4" t="s">
        <v>27</v>
      </c>
    </row>
    <row r="50" spans="1:14" x14ac:dyDescent="0.4">
      <c r="D50" s="5"/>
      <c r="E50" s="35" t="s">
        <v>38</v>
      </c>
      <c r="F50" s="35" t="s">
        <v>38</v>
      </c>
      <c r="G50" s="35" t="s">
        <v>158</v>
      </c>
      <c r="H50" s="20"/>
      <c r="I50" s="35" t="s">
        <v>38</v>
      </c>
      <c r="J50" s="35" t="s">
        <v>38</v>
      </c>
      <c r="K50" s="35" t="s">
        <v>38</v>
      </c>
      <c r="L50" s="35" t="s">
        <v>38</v>
      </c>
      <c r="M50" s="35" t="s">
        <v>38</v>
      </c>
      <c r="N50" s="35" t="s">
        <v>158</v>
      </c>
    </row>
    <row r="51" spans="1:14" ht="15.9" x14ac:dyDescent="0.45">
      <c r="A51" s="26" t="s">
        <v>168</v>
      </c>
      <c r="C51" s="26" t="s">
        <v>39</v>
      </c>
      <c r="D51" s="39"/>
      <c r="E51" s="41">
        <v>5000</v>
      </c>
      <c r="F51" s="41">
        <f>+F37+F40+F46</f>
        <v>31905</v>
      </c>
      <c r="G51" s="37"/>
      <c r="H51" s="26" t="str">
        <f>+H43</f>
        <v>Range = 30%-70%</v>
      </c>
      <c r="I51" s="42">
        <f>+I43+I46</f>
        <v>11550</v>
      </c>
      <c r="J51" s="42">
        <f>+J43+J46+J49</f>
        <v>4537</v>
      </c>
      <c r="K51" s="42">
        <f>+K43+K46+K49</f>
        <v>7013</v>
      </c>
      <c r="L51" s="42">
        <f>+L43+L46+L49</f>
        <v>3634.5</v>
      </c>
      <c r="M51" s="42">
        <f>+M43+M46+M49</f>
        <v>3378.5</v>
      </c>
      <c r="N51" s="37">
        <f>+M51/(J51+L51)</f>
        <v>0.41344918313651102</v>
      </c>
    </row>
    <row r="52" spans="1:14" ht="15.9" x14ac:dyDescent="0.45">
      <c r="A52" s="26"/>
      <c r="C52" s="5" t="s">
        <v>174</v>
      </c>
      <c r="D52" s="39"/>
      <c r="E52" s="41"/>
      <c r="F52" s="41"/>
      <c r="G52" s="5"/>
      <c r="H52" s="5"/>
      <c r="I52" s="4"/>
      <c r="J52" s="4"/>
      <c r="K52" s="4"/>
      <c r="L52" s="4"/>
      <c r="M52" s="4"/>
      <c r="N52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activeCell="V29" sqref="V29"/>
    </sheetView>
  </sheetViews>
  <sheetFormatPr defaultRowHeight="14.6" x14ac:dyDescent="0.4"/>
  <cols>
    <col min="4" max="4" width="19.3828125" customWidth="1"/>
    <col min="8" max="8" width="11.53515625" customWidth="1"/>
    <col min="9" max="9" width="8.53515625" customWidth="1"/>
  </cols>
  <sheetData>
    <row r="1" spans="3:9" ht="26.15" x14ac:dyDescent="0.7">
      <c r="C1" s="1" t="s">
        <v>0</v>
      </c>
      <c r="D1" s="1"/>
      <c r="E1" s="1"/>
      <c r="F1" s="1"/>
    </row>
    <row r="3" spans="3:9" ht="15.9" x14ac:dyDescent="0.45">
      <c r="C3" s="2" t="s">
        <v>1</v>
      </c>
    </row>
    <row r="9" spans="3:9" ht="15.9" x14ac:dyDescent="0.45">
      <c r="F9" s="26" t="s">
        <v>196</v>
      </c>
    </row>
    <row r="10" spans="3:9" ht="18.45" x14ac:dyDescent="0.5">
      <c r="D10" s="23" t="s">
        <v>274</v>
      </c>
    </row>
    <row r="12" spans="3:9" x14ac:dyDescent="0.4">
      <c r="E12" s="8"/>
      <c r="F12" s="8">
        <v>2016</v>
      </c>
      <c r="G12" s="8"/>
      <c r="H12" s="8"/>
      <c r="I12" s="8"/>
    </row>
    <row r="13" spans="3:9" x14ac:dyDescent="0.4">
      <c r="E13" s="8">
        <v>2015</v>
      </c>
      <c r="F13" s="8" t="s">
        <v>175</v>
      </c>
      <c r="G13" s="8" t="s">
        <v>176</v>
      </c>
      <c r="H13" s="8">
        <v>2017</v>
      </c>
      <c r="I13" s="8" t="s">
        <v>176</v>
      </c>
    </row>
    <row r="14" spans="3:9" x14ac:dyDescent="0.4">
      <c r="E14" s="30" t="s">
        <v>181</v>
      </c>
      <c r="F14" s="30" t="s">
        <v>181</v>
      </c>
      <c r="G14" s="30" t="s">
        <v>182</v>
      </c>
      <c r="H14" s="30" t="s">
        <v>183</v>
      </c>
      <c r="I14" s="30" t="s">
        <v>182</v>
      </c>
    </row>
    <row r="15" spans="3:9" x14ac:dyDescent="0.4">
      <c r="D15" t="s">
        <v>185</v>
      </c>
      <c r="E15" s="46">
        <v>3.4</v>
      </c>
      <c r="F15" s="46">
        <v>3.8</v>
      </c>
      <c r="G15" s="9">
        <f>+F15/F17</f>
        <v>0.70370370370370361</v>
      </c>
      <c r="H15" s="46">
        <f>+(K41+L41)/1000</f>
        <v>4.4870000000000001</v>
      </c>
      <c r="I15" s="9">
        <f>+H15/H17</f>
        <v>0.7371447346804666</v>
      </c>
    </row>
    <row r="16" spans="3:9" x14ac:dyDescent="0.4">
      <c r="D16" t="s">
        <v>187</v>
      </c>
      <c r="E16" s="47">
        <v>1.7</v>
      </c>
      <c r="F16" s="47">
        <v>1.6</v>
      </c>
      <c r="G16" s="48">
        <f>+F16/F17</f>
        <v>0.29629629629629628</v>
      </c>
      <c r="H16" s="47">
        <f>+M41/1000</f>
        <v>1.6</v>
      </c>
      <c r="I16" s="48">
        <f>+H16/H17</f>
        <v>0.26285526531953346</v>
      </c>
    </row>
    <row r="17" spans="1:14" x14ac:dyDescent="0.4">
      <c r="D17" t="s">
        <v>18</v>
      </c>
      <c r="E17" s="46">
        <f>SUM(E15:E16)</f>
        <v>5.0999999999999996</v>
      </c>
      <c r="F17" s="46">
        <f>SUM(F15:F16)</f>
        <v>5.4</v>
      </c>
      <c r="G17" s="9">
        <f>SUM(G15:G16)</f>
        <v>0.99999999999999989</v>
      </c>
      <c r="H17" s="46">
        <f>SUM(H15:H16)</f>
        <v>6.0869999999999997</v>
      </c>
      <c r="I17" s="9">
        <f>SUM(I15:I16)</f>
        <v>1</v>
      </c>
    </row>
    <row r="25" spans="1:14" ht="15.9" x14ac:dyDescent="0.45">
      <c r="F25" s="26" t="s">
        <v>197</v>
      </c>
    </row>
    <row r="26" spans="1:14" ht="18.45" x14ac:dyDescent="0.5">
      <c r="E26" s="23" t="s">
        <v>198</v>
      </c>
    </row>
    <row r="29" spans="1:14" x14ac:dyDescent="0.4">
      <c r="C29" s="43" t="s">
        <v>275</v>
      </c>
      <c r="E29" s="43" t="s">
        <v>276</v>
      </c>
      <c r="G29" s="43" t="s">
        <v>277</v>
      </c>
      <c r="K29" s="43" t="s">
        <v>278</v>
      </c>
      <c r="L29" s="44"/>
    </row>
    <row r="30" spans="1:14" x14ac:dyDescent="0.4">
      <c r="C30" s="30" t="s">
        <v>177</v>
      </c>
      <c r="D30" s="30" t="s">
        <v>176</v>
      </c>
      <c r="E30" s="30" t="s">
        <v>177</v>
      </c>
      <c r="F30" s="30" t="s">
        <v>176</v>
      </c>
      <c r="G30" s="30" t="s">
        <v>177</v>
      </c>
      <c r="H30" s="30" t="s">
        <v>178</v>
      </c>
      <c r="K30" s="45" t="s">
        <v>179</v>
      </c>
      <c r="L30" s="45" t="s">
        <v>179</v>
      </c>
      <c r="M30" s="45" t="s">
        <v>180</v>
      </c>
      <c r="N30" s="45" t="s">
        <v>18</v>
      </c>
    </row>
    <row r="31" spans="1:14" x14ac:dyDescent="0.4">
      <c r="A31" t="s">
        <v>184</v>
      </c>
      <c r="C31" s="13">
        <v>324</v>
      </c>
      <c r="D31" s="9">
        <f t="shared" ref="D31:D40" si="0">+C31/C$36</f>
        <v>0.85039370078740162</v>
      </c>
      <c r="E31" s="13">
        <f>+N31</f>
        <v>582</v>
      </c>
      <c r="F31" s="9">
        <f t="shared" ref="F31:F40" si="1">+E31/E$36</f>
        <v>2.5304347826086957</v>
      </c>
      <c r="G31" s="13">
        <f>+E31-C31</f>
        <v>258</v>
      </c>
      <c r="H31" s="9">
        <f>+G31/C31</f>
        <v>0.79629629629629628</v>
      </c>
      <c r="K31">
        <v>582</v>
      </c>
      <c r="N31">
        <f>SUM(K31:M31)</f>
        <v>582</v>
      </c>
    </row>
    <row r="32" spans="1:14" x14ac:dyDescent="0.4">
      <c r="A32" t="s">
        <v>186</v>
      </c>
      <c r="C32" s="13">
        <v>540</v>
      </c>
      <c r="D32" s="9">
        <f t="shared" si="0"/>
        <v>1.4173228346456692</v>
      </c>
      <c r="E32" s="13">
        <f t="shared" ref="E32:E40" si="2">+N32</f>
        <v>880</v>
      </c>
      <c r="F32" s="9">
        <f t="shared" si="1"/>
        <v>3.8260869565217392</v>
      </c>
      <c r="G32" s="13">
        <f t="shared" ref="G32:G40" si="3">+E32-C32</f>
        <v>340</v>
      </c>
      <c r="H32" s="9">
        <f t="shared" ref="H32:H41" si="4">+G32/C32</f>
        <v>0.62962962962962965</v>
      </c>
      <c r="K32">
        <v>490</v>
      </c>
      <c r="L32">
        <v>190</v>
      </c>
      <c r="M32">
        <v>200</v>
      </c>
      <c r="N32">
        <f t="shared" ref="N32:N40" si="5">SUM(K32:M32)</f>
        <v>880</v>
      </c>
    </row>
    <row r="33" spans="1:14" x14ac:dyDescent="0.4">
      <c r="A33" t="s">
        <v>188</v>
      </c>
      <c r="C33" s="13">
        <v>324</v>
      </c>
      <c r="D33" s="9">
        <f t="shared" si="0"/>
        <v>0.85039370078740162</v>
      </c>
      <c r="E33" s="13">
        <f t="shared" si="2"/>
        <v>570</v>
      </c>
      <c r="F33" s="9">
        <f t="shared" si="1"/>
        <v>2.4782608695652173</v>
      </c>
      <c r="G33" s="13">
        <f t="shared" si="3"/>
        <v>246</v>
      </c>
      <c r="H33" s="9">
        <f t="shared" si="4"/>
        <v>0.7592592592592593</v>
      </c>
      <c r="K33">
        <v>570</v>
      </c>
      <c r="N33">
        <f t="shared" si="5"/>
        <v>570</v>
      </c>
    </row>
    <row r="34" spans="1:14" x14ac:dyDescent="0.4">
      <c r="A34" t="s">
        <v>189</v>
      </c>
      <c r="C34" s="13">
        <v>216</v>
      </c>
      <c r="D34" s="9">
        <f t="shared" si="0"/>
        <v>0.56692913385826771</v>
      </c>
      <c r="E34" s="13">
        <f t="shared" si="2"/>
        <v>410</v>
      </c>
      <c r="F34" s="9">
        <f t="shared" si="1"/>
        <v>1.7826086956521738</v>
      </c>
      <c r="G34" s="13">
        <f t="shared" si="3"/>
        <v>194</v>
      </c>
      <c r="H34" s="9">
        <f t="shared" si="4"/>
        <v>0.89814814814814814</v>
      </c>
      <c r="K34">
        <v>410</v>
      </c>
      <c r="N34">
        <f t="shared" si="5"/>
        <v>410</v>
      </c>
    </row>
    <row r="35" spans="1:14" x14ac:dyDescent="0.4">
      <c r="A35" t="s">
        <v>190</v>
      </c>
      <c r="C35" s="13">
        <v>1432</v>
      </c>
      <c r="D35" s="9">
        <f t="shared" si="0"/>
        <v>3.758530183727034</v>
      </c>
      <c r="E35" s="13">
        <f t="shared" si="2"/>
        <v>800</v>
      </c>
      <c r="F35" s="9">
        <f t="shared" si="1"/>
        <v>3.4782608695652173</v>
      </c>
      <c r="G35" s="13">
        <f t="shared" si="3"/>
        <v>-632</v>
      </c>
      <c r="H35" s="9">
        <f t="shared" si="4"/>
        <v>-0.44134078212290501</v>
      </c>
      <c r="M35">
        <v>800</v>
      </c>
      <c r="N35">
        <f t="shared" si="5"/>
        <v>800</v>
      </c>
    </row>
    <row r="36" spans="1:14" x14ac:dyDescent="0.4">
      <c r="A36" t="s">
        <v>191</v>
      </c>
      <c r="C36" s="13">
        <v>381</v>
      </c>
      <c r="D36" s="9">
        <f t="shared" si="0"/>
        <v>1</v>
      </c>
      <c r="E36" s="13">
        <f t="shared" si="2"/>
        <v>230</v>
      </c>
      <c r="F36" s="9">
        <f t="shared" si="1"/>
        <v>1</v>
      </c>
      <c r="G36" s="13">
        <f t="shared" si="3"/>
        <v>-151</v>
      </c>
      <c r="H36" s="9">
        <f t="shared" si="4"/>
        <v>-0.39632545931758528</v>
      </c>
      <c r="K36">
        <v>230</v>
      </c>
      <c r="N36">
        <f t="shared" si="5"/>
        <v>230</v>
      </c>
    </row>
    <row r="37" spans="1:14" x14ac:dyDescent="0.4">
      <c r="A37" t="s">
        <v>192</v>
      </c>
      <c r="C37" s="13">
        <v>115</v>
      </c>
      <c r="D37" s="9">
        <f t="shared" si="0"/>
        <v>0.30183727034120733</v>
      </c>
      <c r="E37" s="13">
        <f t="shared" si="2"/>
        <v>775</v>
      </c>
      <c r="F37" s="9">
        <f t="shared" si="1"/>
        <v>3.3695652173913042</v>
      </c>
      <c r="G37" s="13">
        <f t="shared" si="3"/>
        <v>660</v>
      </c>
      <c r="H37" s="9">
        <f t="shared" si="4"/>
        <v>5.7391304347826084</v>
      </c>
      <c r="K37">
        <v>775</v>
      </c>
      <c r="N37">
        <f t="shared" si="5"/>
        <v>775</v>
      </c>
    </row>
    <row r="38" spans="1:14" x14ac:dyDescent="0.4">
      <c r="A38" t="s">
        <v>193</v>
      </c>
      <c r="C38" s="13">
        <f>864-165-43</f>
        <v>656</v>
      </c>
      <c r="D38" s="9">
        <f t="shared" si="0"/>
        <v>1.7217847769028871</v>
      </c>
      <c r="E38" s="13">
        <f t="shared" si="2"/>
        <v>725</v>
      </c>
      <c r="F38" s="9">
        <f t="shared" si="1"/>
        <v>3.152173913043478</v>
      </c>
      <c r="G38" s="13">
        <f t="shared" si="3"/>
        <v>69</v>
      </c>
      <c r="H38" s="9">
        <f t="shared" si="4"/>
        <v>0.10518292682926829</v>
      </c>
      <c r="K38">
        <v>125</v>
      </c>
      <c r="M38">
        <v>600</v>
      </c>
      <c r="N38">
        <f t="shared" si="5"/>
        <v>725</v>
      </c>
    </row>
    <row r="39" spans="1:14" x14ac:dyDescent="0.4">
      <c r="A39" t="s">
        <v>194</v>
      </c>
      <c r="C39" s="13">
        <f>918-72</f>
        <v>846</v>
      </c>
      <c r="D39" s="9">
        <f t="shared" si="0"/>
        <v>2.2204724409448819</v>
      </c>
      <c r="E39" s="13">
        <f t="shared" si="2"/>
        <v>515</v>
      </c>
      <c r="F39" s="9">
        <f t="shared" si="1"/>
        <v>2.2391304347826089</v>
      </c>
      <c r="G39" s="13">
        <f t="shared" si="3"/>
        <v>-331</v>
      </c>
      <c r="H39" s="9">
        <f t="shared" si="4"/>
        <v>-0.39125295508274233</v>
      </c>
      <c r="K39">
        <v>215</v>
      </c>
      <c r="L39">
        <v>300</v>
      </c>
      <c r="N39">
        <f t="shared" si="5"/>
        <v>515</v>
      </c>
    </row>
    <row r="40" spans="1:14" x14ac:dyDescent="0.4">
      <c r="A40" t="s">
        <v>195</v>
      </c>
      <c r="C40" s="16">
        <v>600</v>
      </c>
      <c r="D40" s="48">
        <f t="shared" si="0"/>
        <v>1.5748031496062993</v>
      </c>
      <c r="E40" s="16">
        <f t="shared" si="2"/>
        <v>600</v>
      </c>
      <c r="F40" s="48">
        <f t="shared" si="1"/>
        <v>2.6086956521739131</v>
      </c>
      <c r="G40" s="16">
        <f t="shared" si="3"/>
        <v>0</v>
      </c>
      <c r="H40" s="48">
        <f t="shared" si="4"/>
        <v>0</v>
      </c>
      <c r="K40" s="44">
        <v>600</v>
      </c>
      <c r="L40" s="44"/>
      <c r="M40" s="44"/>
      <c r="N40" s="44">
        <f t="shared" si="5"/>
        <v>600</v>
      </c>
    </row>
    <row r="41" spans="1:14" x14ac:dyDescent="0.4">
      <c r="A41" t="s">
        <v>18</v>
      </c>
      <c r="C41" s="13">
        <f>SUM(C31:C40)</f>
        <v>5434</v>
      </c>
      <c r="D41" s="9">
        <f>SUM(D31:D40)</f>
        <v>14.262467191601049</v>
      </c>
      <c r="E41" s="13">
        <f>SUM(E31:E40)</f>
        <v>6087</v>
      </c>
      <c r="F41" s="9">
        <f>SUM(F31:F40)</f>
        <v>26.465217391304346</v>
      </c>
      <c r="G41" s="13">
        <f>SUM(G31:G40)</f>
        <v>653</v>
      </c>
      <c r="H41" s="9">
        <f t="shared" si="4"/>
        <v>0.1201693043798307</v>
      </c>
      <c r="K41">
        <f>SUM(K31:K40)</f>
        <v>3997</v>
      </c>
      <c r="L41">
        <f>SUM(L31:L40)</f>
        <v>490</v>
      </c>
      <c r="M41">
        <f>SUM(M31:M40)</f>
        <v>1600</v>
      </c>
      <c r="N41">
        <f>SUM(N31:N40)</f>
        <v>6087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workbookViewId="0">
      <selection activeCell="S22" sqref="S22"/>
    </sheetView>
  </sheetViews>
  <sheetFormatPr defaultRowHeight="14.6" x14ac:dyDescent="0.4"/>
  <cols>
    <col min="11" max="11" width="7.69140625" customWidth="1"/>
    <col min="14" max="14" width="11.3828125" customWidth="1"/>
  </cols>
  <sheetData>
    <row r="1" spans="1:16" ht="26.15" x14ac:dyDescent="0.7">
      <c r="C1" s="1" t="s">
        <v>0</v>
      </c>
      <c r="D1" s="1"/>
      <c r="E1" s="1"/>
      <c r="F1" s="1"/>
    </row>
    <row r="3" spans="1:16" ht="15.9" x14ac:dyDescent="0.45">
      <c r="C3" s="2" t="s">
        <v>1</v>
      </c>
    </row>
    <row r="6" spans="1:16" ht="15.9" x14ac:dyDescent="0.45">
      <c r="D6" s="26" t="s">
        <v>199</v>
      </c>
    </row>
    <row r="7" spans="1:16" ht="18.45" x14ac:dyDescent="0.5">
      <c r="B7" s="23" t="s">
        <v>279</v>
      </c>
      <c r="L7" s="5" t="s">
        <v>264</v>
      </c>
    </row>
    <row r="9" spans="1:16" x14ac:dyDescent="0.4">
      <c r="D9" t="s">
        <v>200</v>
      </c>
    </row>
    <row r="10" spans="1:16" x14ac:dyDescent="0.4">
      <c r="C10" s="49" t="s">
        <v>275</v>
      </c>
      <c r="D10" s="31"/>
      <c r="E10" s="49" t="s">
        <v>280</v>
      </c>
      <c r="F10" s="31"/>
      <c r="G10" s="49" t="s">
        <v>281</v>
      </c>
      <c r="H10" s="31"/>
      <c r="L10" s="44" t="s">
        <v>201</v>
      </c>
    </row>
    <row r="11" spans="1:16" x14ac:dyDescent="0.4">
      <c r="C11" s="30" t="s">
        <v>202</v>
      </c>
      <c r="D11" s="30" t="s">
        <v>177</v>
      </c>
      <c r="E11" s="30" t="s">
        <v>202</v>
      </c>
      <c r="F11" s="30" t="s">
        <v>177</v>
      </c>
      <c r="G11" s="30" t="s">
        <v>202</v>
      </c>
      <c r="H11" s="30" t="s">
        <v>177</v>
      </c>
      <c r="L11" s="44" t="s">
        <v>203</v>
      </c>
      <c r="M11" s="44" t="s">
        <v>204</v>
      </c>
      <c r="N11" s="44" t="s">
        <v>205</v>
      </c>
    </row>
    <row r="12" spans="1:16" x14ac:dyDescent="0.4">
      <c r="A12" t="s">
        <v>206</v>
      </c>
      <c r="C12" s="8"/>
      <c r="D12" s="8"/>
      <c r="E12" s="8"/>
      <c r="F12" s="8"/>
      <c r="G12" s="8"/>
      <c r="H12" s="8"/>
    </row>
    <row r="13" spans="1:16" x14ac:dyDescent="0.4">
      <c r="A13" t="s">
        <v>207</v>
      </c>
      <c r="C13" s="8">
        <f>+E32</f>
        <v>26</v>
      </c>
      <c r="D13" s="13">
        <f>+C13*N13/1000</f>
        <v>1622.4</v>
      </c>
      <c r="E13" s="8">
        <f>+H32</f>
        <v>27</v>
      </c>
      <c r="F13" s="13">
        <f>+E13*N13/1000</f>
        <v>1684.8</v>
      </c>
      <c r="G13" s="8">
        <f>+E13-C13</f>
        <v>1</v>
      </c>
      <c r="H13" s="13">
        <f>+F13-D13</f>
        <v>62.399999999999864</v>
      </c>
      <c r="K13" t="s">
        <v>208</v>
      </c>
      <c r="L13" s="59">
        <v>30</v>
      </c>
      <c r="M13">
        <v>2080</v>
      </c>
      <c r="N13" s="50">
        <f>+L13*M13</f>
        <v>62400</v>
      </c>
    </row>
    <row r="14" spans="1:16" x14ac:dyDescent="0.4">
      <c r="A14" t="s">
        <v>209</v>
      </c>
      <c r="C14" s="30">
        <f>+E33</f>
        <v>12</v>
      </c>
      <c r="D14" s="16">
        <f>+C14*N14/1000</f>
        <v>249.6</v>
      </c>
      <c r="E14" s="30">
        <f>+H33</f>
        <v>18</v>
      </c>
      <c r="F14" s="16">
        <f>+E14*N14/1000</f>
        <v>374.4</v>
      </c>
      <c r="G14" s="30">
        <f>+E14-C14</f>
        <v>6</v>
      </c>
      <c r="H14" s="16">
        <f>+F14-D14</f>
        <v>124.79999999999998</v>
      </c>
      <c r="K14" t="s">
        <v>210</v>
      </c>
      <c r="L14" s="59">
        <v>20</v>
      </c>
      <c r="M14">
        <v>1040</v>
      </c>
      <c r="N14" s="50">
        <f>+L14*M14</f>
        <v>20800</v>
      </c>
    </row>
    <row r="15" spans="1:16" x14ac:dyDescent="0.4">
      <c r="A15" t="s">
        <v>211</v>
      </c>
      <c r="C15" s="8">
        <f t="shared" ref="C15:H15" si="0">+C13+C14</f>
        <v>38</v>
      </c>
      <c r="D15" s="13">
        <f t="shared" si="0"/>
        <v>1872</v>
      </c>
      <c r="E15" s="8">
        <f t="shared" si="0"/>
        <v>45</v>
      </c>
      <c r="F15" s="13">
        <f t="shared" si="0"/>
        <v>2059.1999999999998</v>
      </c>
      <c r="G15" s="8">
        <f t="shared" si="0"/>
        <v>7</v>
      </c>
      <c r="H15" s="13">
        <f t="shared" si="0"/>
        <v>187.19999999999985</v>
      </c>
    </row>
    <row r="16" spans="1:16" x14ac:dyDescent="0.4">
      <c r="C16" s="8"/>
      <c r="D16" s="13"/>
      <c r="E16" s="8"/>
      <c r="F16" s="13"/>
      <c r="G16" s="8"/>
      <c r="H16" s="13"/>
      <c r="K16" s="45" t="s">
        <v>179</v>
      </c>
      <c r="L16" s="45" t="s">
        <v>212</v>
      </c>
      <c r="M16" s="45" t="s">
        <v>213</v>
      </c>
      <c r="N16" s="45" t="s">
        <v>179</v>
      </c>
      <c r="O16" s="45" t="s">
        <v>212</v>
      </c>
      <c r="P16" s="45" t="s">
        <v>263</v>
      </c>
    </row>
    <row r="17" spans="1:16" x14ac:dyDescent="0.4">
      <c r="A17" t="s">
        <v>214</v>
      </c>
      <c r="C17" s="8">
        <f>+E36</f>
        <v>12</v>
      </c>
      <c r="D17" s="13">
        <f>+M17</f>
        <v>1977.6</v>
      </c>
      <c r="E17" s="8">
        <f>+H36</f>
        <v>14</v>
      </c>
      <c r="F17" s="13">
        <f>+P17</f>
        <v>2443.6</v>
      </c>
      <c r="G17" s="8">
        <f>+E17-C17</f>
        <v>2</v>
      </c>
      <c r="H17" s="13">
        <f>+F17-D17</f>
        <v>466</v>
      </c>
      <c r="K17" s="50">
        <v>1376</v>
      </c>
      <c r="L17" s="50">
        <f>+M22-K35</f>
        <v>601.6</v>
      </c>
      <c r="M17" s="50">
        <f>+K17+L17</f>
        <v>1977.6</v>
      </c>
      <c r="N17" s="50">
        <v>1842</v>
      </c>
      <c r="O17" s="50">
        <f>+N22-L35</f>
        <v>601.6</v>
      </c>
      <c r="P17" s="50">
        <f>+N17+O17</f>
        <v>2443.6</v>
      </c>
    </row>
    <row r="18" spans="1:16" x14ac:dyDescent="0.4">
      <c r="C18" s="8"/>
      <c r="D18" s="13"/>
      <c r="E18" s="8"/>
      <c r="F18" s="13"/>
      <c r="G18" s="8"/>
      <c r="H18" s="13"/>
    </row>
    <row r="19" spans="1:16" x14ac:dyDescent="0.4">
      <c r="A19" t="s">
        <v>18</v>
      </c>
      <c r="C19" s="8">
        <f t="shared" ref="C19:H19" si="1">+C15+C17</f>
        <v>50</v>
      </c>
      <c r="D19" s="13">
        <f t="shared" si="1"/>
        <v>3849.6</v>
      </c>
      <c r="E19" s="8">
        <f t="shared" si="1"/>
        <v>59</v>
      </c>
      <c r="F19" s="13">
        <f t="shared" si="1"/>
        <v>4502.7999999999993</v>
      </c>
      <c r="G19" s="8">
        <f t="shared" si="1"/>
        <v>9</v>
      </c>
      <c r="H19" s="13">
        <f t="shared" si="1"/>
        <v>653.19999999999982</v>
      </c>
    </row>
    <row r="20" spans="1:16" x14ac:dyDescent="0.4">
      <c r="C20" s="8"/>
      <c r="D20" s="13"/>
      <c r="E20" s="8"/>
      <c r="F20" s="13"/>
      <c r="G20" s="8"/>
      <c r="H20" s="13"/>
      <c r="M20" t="s">
        <v>215</v>
      </c>
    </row>
    <row r="21" spans="1:16" x14ac:dyDescent="0.4">
      <c r="C21" s="8"/>
      <c r="D21" s="8" t="s">
        <v>216</v>
      </c>
      <c r="E21" s="8"/>
      <c r="F21" s="8"/>
      <c r="G21" s="8"/>
      <c r="H21" s="8"/>
      <c r="M21" s="44">
        <v>2010</v>
      </c>
      <c r="N21" s="44">
        <v>2011</v>
      </c>
    </row>
    <row r="22" spans="1:16" x14ac:dyDescent="0.4">
      <c r="B22" t="s">
        <v>217</v>
      </c>
      <c r="C22" s="8"/>
      <c r="D22" s="8"/>
      <c r="E22" s="8"/>
      <c r="F22" s="8"/>
      <c r="G22" s="8"/>
      <c r="H22" s="8"/>
      <c r="M22" s="50">
        <v>1600</v>
      </c>
      <c r="N22" s="50">
        <v>1600</v>
      </c>
    </row>
    <row r="23" spans="1:16" x14ac:dyDescent="0.4">
      <c r="C23" s="8"/>
      <c r="D23" s="8"/>
      <c r="E23" s="8"/>
      <c r="F23" s="8"/>
      <c r="G23" s="8"/>
      <c r="H23" s="8"/>
    </row>
    <row r="24" spans="1:16" x14ac:dyDescent="0.4">
      <c r="C24" s="8"/>
      <c r="D24" s="8"/>
      <c r="E24" s="8"/>
      <c r="F24" s="8"/>
      <c r="G24" s="8"/>
      <c r="H24" s="8"/>
    </row>
    <row r="25" spans="1:16" x14ac:dyDescent="0.4">
      <c r="C25" s="8"/>
      <c r="D25" s="8"/>
      <c r="E25" s="8"/>
      <c r="F25" s="8"/>
      <c r="G25" s="8"/>
      <c r="H25" s="8"/>
    </row>
    <row r="26" spans="1:16" ht="15.9" x14ac:dyDescent="0.45">
      <c r="C26" s="8"/>
      <c r="D26" s="27" t="s">
        <v>218</v>
      </c>
      <c r="E26" s="8"/>
      <c r="F26" s="8"/>
      <c r="G26" s="8"/>
      <c r="H26" s="8"/>
    </row>
    <row r="27" spans="1:16" ht="18.45" x14ac:dyDescent="0.5">
      <c r="A27" s="23" t="s">
        <v>282</v>
      </c>
      <c r="C27" s="8"/>
      <c r="D27" s="8"/>
      <c r="E27" s="8"/>
      <c r="F27" s="8"/>
      <c r="G27" s="8"/>
      <c r="H27" s="8"/>
    </row>
    <row r="28" spans="1:16" x14ac:dyDescent="0.4">
      <c r="C28" s="8"/>
      <c r="D28" s="8"/>
      <c r="E28" s="8"/>
      <c r="F28" s="8"/>
      <c r="G28" s="8"/>
      <c r="H28" s="8"/>
    </row>
    <row r="29" spans="1:16" x14ac:dyDescent="0.4">
      <c r="B29" s="31"/>
      <c r="C29" s="49" t="s">
        <v>283</v>
      </c>
      <c r="D29" s="31"/>
      <c r="E29" s="31"/>
      <c r="F29" s="49" t="s">
        <v>284</v>
      </c>
      <c r="G29" s="31"/>
      <c r="H29" s="31"/>
    </row>
    <row r="30" spans="1:16" x14ac:dyDescent="0.4">
      <c r="C30" s="30" t="s">
        <v>219</v>
      </c>
      <c r="D30" s="30" t="s">
        <v>220</v>
      </c>
      <c r="E30" s="30" t="s">
        <v>18</v>
      </c>
      <c r="F30" s="30" t="s">
        <v>219</v>
      </c>
      <c r="G30" s="30" t="s">
        <v>220</v>
      </c>
      <c r="H30" s="30" t="s">
        <v>18</v>
      </c>
      <c r="I30" s="44"/>
      <c r="J30" s="44"/>
      <c r="K30" s="30" t="s">
        <v>221</v>
      </c>
      <c r="L30" s="11"/>
    </row>
    <row r="31" spans="1:16" x14ac:dyDescent="0.4">
      <c r="A31" t="s">
        <v>206</v>
      </c>
      <c r="C31" s="8"/>
      <c r="D31" s="8"/>
      <c r="E31" s="8"/>
      <c r="F31" s="8"/>
      <c r="G31" s="8"/>
      <c r="H31" s="8"/>
      <c r="K31" s="45" t="s">
        <v>222</v>
      </c>
      <c r="L31" s="45" t="s">
        <v>223</v>
      </c>
      <c r="M31" s="44"/>
      <c r="N31" s="44" t="s">
        <v>224</v>
      </c>
    </row>
    <row r="32" spans="1:16" x14ac:dyDescent="0.4">
      <c r="A32" t="s">
        <v>207</v>
      </c>
      <c r="C32" s="8">
        <v>20</v>
      </c>
      <c r="D32" s="8">
        <v>6</v>
      </c>
      <c r="E32" s="8">
        <f>+C32+D32</f>
        <v>26</v>
      </c>
      <c r="F32" s="8">
        <v>21</v>
      </c>
      <c r="G32" s="8">
        <v>6</v>
      </c>
      <c r="H32" s="8">
        <f>+F32+G32</f>
        <v>27</v>
      </c>
      <c r="K32" s="50">
        <f>+D32*N13/1000</f>
        <v>374.4</v>
      </c>
      <c r="L32" s="50">
        <f>+G32*N13/1000</f>
        <v>374.4</v>
      </c>
      <c r="N32" s="51">
        <f>+F32*N13</f>
        <v>1310400</v>
      </c>
    </row>
    <row r="33" spans="1:14" x14ac:dyDescent="0.4">
      <c r="A33" t="s">
        <v>209</v>
      </c>
      <c r="C33" s="30">
        <v>6</v>
      </c>
      <c r="D33" s="30">
        <v>6</v>
      </c>
      <c r="E33" s="30">
        <f>+C33+D33</f>
        <v>12</v>
      </c>
      <c r="F33" s="30">
        <v>12</v>
      </c>
      <c r="G33" s="30">
        <v>6</v>
      </c>
      <c r="H33" s="30">
        <f>+F33+G33</f>
        <v>18</v>
      </c>
      <c r="K33" s="50">
        <f>+D33*N14/1000</f>
        <v>124.8</v>
      </c>
      <c r="L33" s="50">
        <f>+G33*N14/1000</f>
        <v>124.8</v>
      </c>
      <c r="N33" s="51">
        <f>+F33*N14</f>
        <v>249600</v>
      </c>
    </row>
    <row r="34" spans="1:14" x14ac:dyDescent="0.4">
      <c r="A34" t="s">
        <v>211</v>
      </c>
      <c r="C34" s="8">
        <f t="shared" ref="C34:H34" si="2">SUM(C32:C33)</f>
        <v>26</v>
      </c>
      <c r="D34" s="8">
        <f t="shared" si="2"/>
        <v>12</v>
      </c>
      <c r="E34" s="8">
        <f t="shared" si="2"/>
        <v>38</v>
      </c>
      <c r="F34" s="8">
        <f t="shared" si="2"/>
        <v>33</v>
      </c>
      <c r="G34" s="8">
        <f t="shared" si="2"/>
        <v>12</v>
      </c>
      <c r="H34" s="8">
        <f t="shared" si="2"/>
        <v>45</v>
      </c>
      <c r="K34" s="51">
        <f>+K32+K33</f>
        <v>499.2</v>
      </c>
      <c r="L34" s="50">
        <f>+L32+L33</f>
        <v>499.2</v>
      </c>
      <c r="N34" s="51">
        <f>SUM(N32:N33)</f>
        <v>1560000</v>
      </c>
    </row>
    <row r="35" spans="1:14" x14ac:dyDescent="0.4">
      <c r="C35" s="8"/>
      <c r="D35" s="8"/>
      <c r="E35" s="8"/>
      <c r="F35" s="8"/>
      <c r="G35" s="8"/>
      <c r="H35" s="8"/>
      <c r="K35" s="50">
        <f>+K34*M35</f>
        <v>998.4</v>
      </c>
      <c r="L35" s="50">
        <f>+L34*M35</f>
        <v>998.4</v>
      </c>
      <c r="M35">
        <v>2</v>
      </c>
      <c r="N35" t="s">
        <v>225</v>
      </c>
    </row>
    <row r="36" spans="1:14" x14ac:dyDescent="0.4">
      <c r="A36" t="s">
        <v>214</v>
      </c>
      <c r="C36" s="8">
        <v>6</v>
      </c>
      <c r="D36" s="8">
        <v>6</v>
      </c>
      <c r="E36" s="8">
        <f>+C36+D36</f>
        <v>12</v>
      </c>
      <c r="F36" s="8">
        <v>8</v>
      </c>
      <c r="G36" s="8">
        <v>6</v>
      </c>
      <c r="H36" s="8">
        <f>+F36+G36</f>
        <v>14</v>
      </c>
    </row>
    <row r="37" spans="1:14" x14ac:dyDescent="0.4">
      <c r="C37" s="8"/>
      <c r="D37" s="8"/>
      <c r="E37" s="8"/>
      <c r="F37" s="8"/>
      <c r="G37" s="8"/>
      <c r="H37" s="8"/>
    </row>
    <row r="38" spans="1:14" x14ac:dyDescent="0.4">
      <c r="A38" t="s">
        <v>18</v>
      </c>
      <c r="C38" s="8">
        <f t="shared" ref="C38:H38" si="3">+C34+C36</f>
        <v>32</v>
      </c>
      <c r="D38" s="8">
        <f t="shared" si="3"/>
        <v>18</v>
      </c>
      <c r="E38" s="8">
        <f t="shared" si="3"/>
        <v>50</v>
      </c>
      <c r="F38" s="8">
        <f t="shared" si="3"/>
        <v>41</v>
      </c>
      <c r="G38" s="8">
        <f t="shared" si="3"/>
        <v>18</v>
      </c>
      <c r="H38" s="8">
        <f t="shared" si="3"/>
        <v>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0"/>
  <sheetViews>
    <sheetView workbookViewId="0">
      <selection activeCell="S35" sqref="S35"/>
    </sheetView>
  </sheetViews>
  <sheetFormatPr defaultRowHeight="14.6" x14ac:dyDescent="0.4"/>
  <cols>
    <col min="12" max="12" width="10.84375" customWidth="1"/>
    <col min="13" max="13" width="10.3046875" customWidth="1"/>
  </cols>
  <sheetData>
    <row r="1" spans="2:8" ht="26.15" x14ac:dyDescent="0.7">
      <c r="C1" s="1" t="s">
        <v>0</v>
      </c>
      <c r="D1" s="1"/>
      <c r="E1" s="1"/>
      <c r="F1" s="1"/>
    </row>
    <row r="3" spans="2:8" ht="15.9" x14ac:dyDescent="0.45">
      <c r="C3" s="2" t="s">
        <v>1</v>
      </c>
    </row>
    <row r="6" spans="2:8" x14ac:dyDescent="0.4">
      <c r="C6" s="5" t="s">
        <v>285</v>
      </c>
    </row>
    <row r="7" spans="2:8" x14ac:dyDescent="0.4">
      <c r="C7" s="5" t="s">
        <v>244</v>
      </c>
    </row>
    <row r="8" spans="2:8" x14ac:dyDescent="0.4">
      <c r="C8" s="5"/>
    </row>
    <row r="9" spans="2:8" x14ac:dyDescent="0.4">
      <c r="D9" s="52">
        <v>2015</v>
      </c>
      <c r="E9" s="52">
        <v>2016</v>
      </c>
      <c r="F9" s="52">
        <v>2016</v>
      </c>
      <c r="G9" s="53" t="s">
        <v>226</v>
      </c>
      <c r="H9" s="52"/>
    </row>
    <row r="10" spans="2:8" x14ac:dyDescent="0.4">
      <c r="D10" s="45" t="s">
        <v>181</v>
      </c>
      <c r="E10" s="45" t="s">
        <v>183</v>
      </c>
      <c r="F10" s="45" t="s">
        <v>227</v>
      </c>
      <c r="G10" s="45" t="s">
        <v>228</v>
      </c>
      <c r="H10" s="45" t="s">
        <v>176</v>
      </c>
    </row>
    <row r="11" spans="2:8" x14ac:dyDescent="0.4">
      <c r="B11" t="s">
        <v>229</v>
      </c>
    </row>
    <row r="12" spans="2:8" x14ac:dyDescent="0.4">
      <c r="B12" t="s">
        <v>230</v>
      </c>
      <c r="D12" s="50">
        <v>1400</v>
      </c>
      <c r="E12" s="50">
        <v>1200</v>
      </c>
      <c r="F12" s="50">
        <v>1200</v>
      </c>
      <c r="G12" s="50">
        <f>+F12-E12</f>
        <v>0</v>
      </c>
      <c r="H12" s="29">
        <f>+G12/E12</f>
        <v>0</v>
      </c>
    </row>
    <row r="13" spans="2:8" x14ac:dyDescent="0.4">
      <c r="B13" t="s">
        <v>231</v>
      </c>
      <c r="D13" s="50">
        <v>2031</v>
      </c>
      <c r="E13" s="50">
        <v>2500</v>
      </c>
      <c r="F13" s="50">
        <v>2465</v>
      </c>
      <c r="G13" s="50">
        <f>+F13-E13</f>
        <v>-35</v>
      </c>
      <c r="H13" s="29">
        <f>+G13/E13</f>
        <v>-1.4E-2</v>
      </c>
    </row>
    <row r="14" spans="2:8" x14ac:dyDescent="0.4">
      <c r="B14" t="s">
        <v>232</v>
      </c>
      <c r="D14" s="54">
        <v>54</v>
      </c>
      <c r="E14" s="54">
        <v>100</v>
      </c>
      <c r="F14" s="54">
        <v>103</v>
      </c>
      <c r="G14" s="54">
        <f>+F14-E14</f>
        <v>3</v>
      </c>
      <c r="H14" s="55">
        <f>+G14/E14</f>
        <v>0.03</v>
      </c>
    </row>
    <row r="15" spans="2:8" x14ac:dyDescent="0.4">
      <c r="B15" t="s">
        <v>211</v>
      </c>
      <c r="D15" s="50">
        <f>SUM(D12:D14)</f>
        <v>3485</v>
      </c>
      <c r="E15" s="50">
        <f>SUM(E12:E14)</f>
        <v>3800</v>
      </c>
      <c r="F15" s="50">
        <f>SUM(F12:F14)</f>
        <v>3768</v>
      </c>
      <c r="G15" s="50">
        <f>+F15-E15</f>
        <v>-32</v>
      </c>
      <c r="H15" s="29">
        <f>+G15/E15</f>
        <v>-8.4210526315789472E-3</v>
      </c>
    </row>
    <row r="16" spans="2:8" x14ac:dyDescent="0.4">
      <c r="D16" s="50"/>
      <c r="E16" s="50"/>
      <c r="F16" s="50"/>
      <c r="G16" s="50"/>
      <c r="H16" s="29"/>
    </row>
    <row r="17" spans="2:14" x14ac:dyDescent="0.4">
      <c r="B17" t="s">
        <v>233</v>
      </c>
      <c r="D17" s="50"/>
      <c r="E17" s="50"/>
      <c r="F17" s="50"/>
      <c r="G17" s="50"/>
      <c r="H17" s="29"/>
    </row>
    <row r="18" spans="2:14" x14ac:dyDescent="0.4">
      <c r="B18" t="s">
        <v>234</v>
      </c>
      <c r="D18" s="50">
        <v>1235</v>
      </c>
      <c r="E18" s="50">
        <v>1330</v>
      </c>
      <c r="F18" s="50">
        <v>1354</v>
      </c>
      <c r="G18" s="50">
        <f t="shared" ref="G18:G26" si="0">+F18-E18</f>
        <v>24</v>
      </c>
      <c r="H18" s="29">
        <f t="shared" ref="H18:H24" si="1">+G18/E18</f>
        <v>1.8045112781954888E-2</v>
      </c>
    </row>
    <row r="19" spans="2:14" x14ac:dyDescent="0.4">
      <c r="B19" t="s">
        <v>235</v>
      </c>
      <c r="D19" s="50"/>
      <c r="E19" s="50"/>
      <c r="F19" s="50"/>
      <c r="G19" s="50"/>
      <c r="H19" s="29"/>
    </row>
    <row r="20" spans="2:14" x14ac:dyDescent="0.4">
      <c r="B20" t="s">
        <v>236</v>
      </c>
      <c r="D20" s="50">
        <v>1287</v>
      </c>
      <c r="E20" s="50">
        <v>1400</v>
      </c>
      <c r="F20" s="50">
        <v>1376</v>
      </c>
      <c r="G20" s="50">
        <f t="shared" si="0"/>
        <v>-24</v>
      </c>
      <c r="H20" s="29">
        <f t="shared" si="1"/>
        <v>-1.7142857142857144E-2</v>
      </c>
    </row>
    <row r="21" spans="2:14" x14ac:dyDescent="0.4">
      <c r="B21" t="s">
        <v>237</v>
      </c>
      <c r="D21" s="50">
        <v>615</v>
      </c>
      <c r="E21" s="50">
        <v>700</v>
      </c>
      <c r="F21" s="50">
        <v>704</v>
      </c>
      <c r="G21" s="50">
        <f t="shared" si="0"/>
        <v>4</v>
      </c>
      <c r="H21" s="29">
        <f t="shared" si="1"/>
        <v>5.7142857142857143E-3</v>
      </c>
      <c r="L21" s="52"/>
      <c r="M21" s="52" t="s">
        <v>246</v>
      </c>
      <c r="N21" s="52" t="s">
        <v>18</v>
      </c>
    </row>
    <row r="22" spans="2:14" x14ac:dyDescent="0.4">
      <c r="B22" t="s">
        <v>238</v>
      </c>
      <c r="D22" s="50">
        <f>+D20+D21</f>
        <v>1902</v>
      </c>
      <c r="E22" s="50">
        <f>+E20+E21</f>
        <v>2100</v>
      </c>
      <c r="F22" s="50">
        <f>+F20+F21</f>
        <v>2080</v>
      </c>
      <c r="G22" s="50">
        <f t="shared" si="0"/>
        <v>-20</v>
      </c>
      <c r="H22" s="29">
        <f t="shared" si="1"/>
        <v>-9.5238095238095247E-3</v>
      </c>
      <c r="L22" s="45" t="s">
        <v>245</v>
      </c>
      <c r="M22" s="45" t="s">
        <v>247</v>
      </c>
      <c r="N22" s="45" t="s">
        <v>147</v>
      </c>
    </row>
    <row r="23" spans="2:14" x14ac:dyDescent="0.4">
      <c r="B23" t="s">
        <v>239</v>
      </c>
      <c r="D23" s="54">
        <v>323</v>
      </c>
      <c r="E23" s="54">
        <f>+N23-1</f>
        <v>369.5</v>
      </c>
      <c r="F23" s="54">
        <v>356</v>
      </c>
      <c r="G23" s="54">
        <f t="shared" si="0"/>
        <v>-13.5</v>
      </c>
      <c r="H23" s="55">
        <f t="shared" si="1"/>
        <v>-3.6535859269282815E-2</v>
      </c>
      <c r="L23">
        <v>26</v>
      </c>
      <c r="M23" s="50">
        <f>0.95*15000</f>
        <v>14250</v>
      </c>
      <c r="N23" s="50">
        <f>+L23*M23/1000</f>
        <v>370.5</v>
      </c>
    </row>
    <row r="24" spans="2:14" x14ac:dyDescent="0.4">
      <c r="B24" t="s">
        <v>211</v>
      </c>
      <c r="D24" s="50">
        <f>+D18+D22+D23</f>
        <v>3460</v>
      </c>
      <c r="E24" s="50">
        <f>+E18+E22+E23</f>
        <v>3799.5</v>
      </c>
      <c r="F24" s="50">
        <f>+F18+F22+F23</f>
        <v>3790</v>
      </c>
      <c r="G24" s="50">
        <f t="shared" si="0"/>
        <v>-9.5</v>
      </c>
      <c r="H24" s="29">
        <f t="shared" si="1"/>
        <v>-2.5003289906566652E-3</v>
      </c>
    </row>
    <row r="25" spans="2:14" x14ac:dyDescent="0.4">
      <c r="D25" s="50"/>
      <c r="E25" s="50"/>
      <c r="F25" s="50">
        <v>3800</v>
      </c>
      <c r="G25" s="50"/>
      <c r="H25" s="29"/>
    </row>
    <row r="26" spans="2:14" x14ac:dyDescent="0.4">
      <c r="B26" t="s">
        <v>146</v>
      </c>
      <c r="D26" s="50">
        <f>+D15-D24</f>
        <v>25</v>
      </c>
      <c r="E26" s="50">
        <v>0</v>
      </c>
      <c r="F26" s="50">
        <f>+F15-F24</f>
        <v>-22</v>
      </c>
      <c r="G26" s="50">
        <f t="shared" si="0"/>
        <v>-22</v>
      </c>
      <c r="H26" s="29"/>
    </row>
    <row r="27" spans="2:14" x14ac:dyDescent="0.4">
      <c r="D27" s="50"/>
    </row>
    <row r="28" spans="2:14" x14ac:dyDescent="0.4">
      <c r="D28" s="50"/>
    </row>
    <row r="29" spans="2:14" x14ac:dyDescent="0.4">
      <c r="D29" s="50"/>
    </row>
    <row r="30" spans="2:14" ht="15.9" x14ac:dyDescent="0.45">
      <c r="D30" s="57" t="s">
        <v>243</v>
      </c>
    </row>
    <row r="31" spans="2:14" ht="18.45" x14ac:dyDescent="0.5">
      <c r="C31" s="23" t="s">
        <v>286</v>
      </c>
    </row>
    <row r="33" spans="2:16" x14ac:dyDescent="0.4">
      <c r="D33">
        <v>2015</v>
      </c>
      <c r="E33">
        <v>2016</v>
      </c>
      <c r="F33" s="52" t="s">
        <v>176</v>
      </c>
      <c r="G33">
        <v>2017</v>
      </c>
      <c r="H33" s="43" t="s">
        <v>287</v>
      </c>
    </row>
    <row r="34" spans="2:16" x14ac:dyDescent="0.4">
      <c r="D34" s="45" t="s">
        <v>181</v>
      </c>
      <c r="E34" s="45" t="s">
        <v>227</v>
      </c>
      <c r="F34" s="45" t="s">
        <v>240</v>
      </c>
      <c r="G34" s="45" t="s">
        <v>183</v>
      </c>
      <c r="H34" s="45" t="s">
        <v>228</v>
      </c>
      <c r="I34" s="45" t="s">
        <v>176</v>
      </c>
    </row>
    <row r="35" spans="2:16" x14ac:dyDescent="0.4">
      <c r="B35" t="s">
        <v>229</v>
      </c>
    </row>
    <row r="36" spans="2:16" x14ac:dyDescent="0.4">
      <c r="B36" t="s">
        <v>230</v>
      </c>
      <c r="D36" s="50">
        <f>D12</f>
        <v>1400</v>
      </c>
      <c r="E36" s="50">
        <f>+F12</f>
        <v>1200</v>
      </c>
      <c r="F36" s="29">
        <f>+E36/D36-1</f>
        <v>-0.1428571428571429</v>
      </c>
      <c r="G36" s="50">
        <v>1000</v>
      </c>
      <c r="H36" s="50">
        <f>+G36-E36</f>
        <v>-200</v>
      </c>
      <c r="I36" s="29">
        <f>+H36/E36</f>
        <v>-0.16666666666666666</v>
      </c>
    </row>
    <row r="37" spans="2:16" x14ac:dyDescent="0.4">
      <c r="B37" t="s">
        <v>231</v>
      </c>
      <c r="D37" s="50">
        <f t="shared" ref="D37:D50" si="2">D13</f>
        <v>2031</v>
      </c>
      <c r="E37" s="50">
        <f t="shared" ref="E37:E50" si="3">+F13</f>
        <v>2465</v>
      </c>
      <c r="F37" s="29">
        <f t="shared" ref="F37:F48" si="4">+E37/D37-1</f>
        <v>0.21368783850320039</v>
      </c>
      <c r="G37" s="50">
        <v>3337</v>
      </c>
      <c r="H37" s="50">
        <f t="shared" ref="H37:H50" si="5">+G37-E37</f>
        <v>872</v>
      </c>
      <c r="I37" s="29">
        <f t="shared" ref="I37:I48" si="6">+H37/E37</f>
        <v>0.3537525354969574</v>
      </c>
    </row>
    <row r="38" spans="2:16" x14ac:dyDescent="0.4">
      <c r="B38" t="s">
        <v>232</v>
      </c>
      <c r="D38" s="54">
        <f t="shared" si="2"/>
        <v>54</v>
      </c>
      <c r="E38" s="54">
        <f t="shared" si="3"/>
        <v>103</v>
      </c>
      <c r="F38" s="55">
        <f t="shared" si="4"/>
        <v>0.90740740740740744</v>
      </c>
      <c r="G38" s="54">
        <v>200</v>
      </c>
      <c r="H38" s="54">
        <f t="shared" si="5"/>
        <v>97</v>
      </c>
      <c r="I38" s="55">
        <f t="shared" si="6"/>
        <v>0.94174757281553401</v>
      </c>
    </row>
    <row r="39" spans="2:16" x14ac:dyDescent="0.4">
      <c r="B39" t="s">
        <v>211</v>
      </c>
      <c r="D39" s="50">
        <f t="shared" si="2"/>
        <v>3485</v>
      </c>
      <c r="E39" s="50">
        <f t="shared" si="3"/>
        <v>3768</v>
      </c>
      <c r="F39" s="29">
        <f t="shared" si="4"/>
        <v>8.1205164992826484E-2</v>
      </c>
      <c r="G39" s="50">
        <f>SUM(G36:G38)</f>
        <v>4537</v>
      </c>
      <c r="H39" s="50">
        <f t="shared" si="5"/>
        <v>769</v>
      </c>
      <c r="I39" s="29">
        <f t="shared" si="6"/>
        <v>0.20408704883227177</v>
      </c>
    </row>
    <row r="40" spans="2:16" x14ac:dyDescent="0.4">
      <c r="D40" s="50"/>
      <c r="E40" s="50"/>
      <c r="F40" s="29"/>
      <c r="G40" s="50"/>
      <c r="H40" s="50"/>
      <c r="I40" s="29"/>
      <c r="L40" s="44" t="s">
        <v>288</v>
      </c>
    </row>
    <row r="41" spans="2:16" x14ac:dyDescent="0.4">
      <c r="B41" t="s">
        <v>233</v>
      </c>
      <c r="D41" s="50"/>
      <c r="E41" s="50"/>
      <c r="F41" s="29"/>
      <c r="G41" s="50"/>
      <c r="H41" s="50"/>
      <c r="I41" s="29"/>
    </row>
    <row r="42" spans="2:16" x14ac:dyDescent="0.4">
      <c r="B42" t="s">
        <v>234</v>
      </c>
      <c r="D42" s="50">
        <f t="shared" si="2"/>
        <v>1235</v>
      </c>
      <c r="E42" s="50">
        <f t="shared" si="3"/>
        <v>1354</v>
      </c>
      <c r="F42" s="29">
        <f t="shared" si="4"/>
        <v>9.6356275303643768E-2</v>
      </c>
      <c r="G42" s="50">
        <v>1560</v>
      </c>
      <c r="H42" s="50">
        <f t="shared" si="5"/>
        <v>206</v>
      </c>
      <c r="I42" s="29">
        <f t="shared" si="6"/>
        <v>0.15214180206794684</v>
      </c>
      <c r="L42" s="50"/>
      <c r="M42" s="50"/>
      <c r="N42" s="50"/>
      <c r="O42" s="50"/>
      <c r="P42" s="50"/>
    </row>
    <row r="43" spans="2:16" x14ac:dyDescent="0.4">
      <c r="B43" t="s">
        <v>235</v>
      </c>
      <c r="D43" s="50"/>
      <c r="E43" s="50"/>
      <c r="F43" s="29"/>
      <c r="G43" s="50"/>
      <c r="H43" s="50"/>
      <c r="I43" s="29"/>
      <c r="L43" s="45" t="s">
        <v>241</v>
      </c>
      <c r="M43" s="45" t="s">
        <v>193</v>
      </c>
      <c r="N43" s="45" t="s">
        <v>242</v>
      </c>
      <c r="O43" s="45" t="s">
        <v>193</v>
      </c>
      <c r="P43" s="45" t="s">
        <v>18</v>
      </c>
    </row>
    <row r="44" spans="2:16" x14ac:dyDescent="0.4">
      <c r="B44" t="s">
        <v>236</v>
      </c>
      <c r="D44" s="50">
        <f t="shared" si="2"/>
        <v>1287</v>
      </c>
      <c r="E44" s="50">
        <f t="shared" si="3"/>
        <v>1376</v>
      </c>
      <c r="F44" s="29">
        <f t="shared" si="4"/>
        <v>6.9153069153069069E-2</v>
      </c>
      <c r="G44" s="50">
        <f>+P44</f>
        <v>1842</v>
      </c>
      <c r="H44" s="50">
        <f t="shared" si="5"/>
        <v>466</v>
      </c>
      <c r="I44" s="29">
        <f t="shared" si="6"/>
        <v>0.33866279069767441</v>
      </c>
      <c r="L44" s="50">
        <v>972</v>
      </c>
      <c r="M44" s="50">
        <v>650</v>
      </c>
      <c r="N44" s="50">
        <v>120</v>
      </c>
      <c r="O44" s="50">
        <v>100</v>
      </c>
      <c r="P44" s="50">
        <f>SUM(L44:O44)</f>
        <v>1842</v>
      </c>
    </row>
    <row r="45" spans="2:16" x14ac:dyDescent="0.4">
      <c r="B45" t="s">
        <v>237</v>
      </c>
      <c r="D45" s="50">
        <f t="shared" si="2"/>
        <v>615</v>
      </c>
      <c r="E45" s="50">
        <f t="shared" si="3"/>
        <v>704</v>
      </c>
      <c r="F45" s="29">
        <f t="shared" si="4"/>
        <v>0.1447154471544716</v>
      </c>
      <c r="G45" s="50">
        <v>685</v>
      </c>
      <c r="H45" s="50">
        <f t="shared" si="5"/>
        <v>-19</v>
      </c>
      <c r="I45" s="29">
        <f t="shared" si="6"/>
        <v>-2.6988636363636364E-2</v>
      </c>
      <c r="L45" s="50"/>
      <c r="M45" s="50"/>
      <c r="N45" s="50"/>
      <c r="O45" s="50"/>
      <c r="P45" s="50"/>
    </row>
    <row r="46" spans="2:16" x14ac:dyDescent="0.4">
      <c r="B46" t="s">
        <v>238</v>
      </c>
      <c r="D46" s="50">
        <f t="shared" si="2"/>
        <v>1902</v>
      </c>
      <c r="E46" s="50">
        <f t="shared" si="3"/>
        <v>2080</v>
      </c>
      <c r="F46" s="29">
        <f t="shared" si="4"/>
        <v>9.3585699263932787E-2</v>
      </c>
      <c r="G46" s="50">
        <f>+G44+G45</f>
        <v>2527</v>
      </c>
      <c r="H46" s="50">
        <f t="shared" si="5"/>
        <v>447</v>
      </c>
      <c r="I46" s="29">
        <f t="shared" si="6"/>
        <v>0.21490384615384617</v>
      </c>
      <c r="L46" s="54" t="s">
        <v>248</v>
      </c>
      <c r="M46" s="54" t="s">
        <v>249</v>
      </c>
      <c r="N46" s="54" t="s">
        <v>250</v>
      </c>
      <c r="O46" s="50"/>
      <c r="P46" s="50"/>
    </row>
    <row r="47" spans="2:16" x14ac:dyDescent="0.4">
      <c r="B47" t="s">
        <v>239</v>
      </c>
      <c r="D47" s="54">
        <f t="shared" si="2"/>
        <v>323</v>
      </c>
      <c r="E47" s="54">
        <f t="shared" si="3"/>
        <v>356</v>
      </c>
      <c r="F47" s="55">
        <f t="shared" si="4"/>
        <v>0.10216718266253877</v>
      </c>
      <c r="G47" s="54">
        <f>+N47</f>
        <v>450</v>
      </c>
      <c r="H47" s="54">
        <f t="shared" si="5"/>
        <v>94</v>
      </c>
      <c r="I47" s="55">
        <f t="shared" si="6"/>
        <v>0.2640449438202247</v>
      </c>
      <c r="L47" s="56">
        <v>30</v>
      </c>
      <c r="M47" s="50">
        <v>15000</v>
      </c>
      <c r="N47" s="50">
        <f>+L47*M47/1000</f>
        <v>450</v>
      </c>
      <c r="O47" s="50"/>
      <c r="P47" s="50"/>
    </row>
    <row r="48" spans="2:16" x14ac:dyDescent="0.4">
      <c r="B48" t="s">
        <v>211</v>
      </c>
      <c r="D48" s="50">
        <f t="shared" si="2"/>
        <v>3460</v>
      </c>
      <c r="E48" s="50">
        <f t="shared" si="3"/>
        <v>3790</v>
      </c>
      <c r="F48" s="29">
        <f t="shared" si="4"/>
        <v>9.5375722543352692E-2</v>
      </c>
      <c r="G48" s="50">
        <f>+G42+G46+G47</f>
        <v>4537</v>
      </c>
      <c r="H48" s="50">
        <f t="shared" si="5"/>
        <v>747</v>
      </c>
      <c r="I48" s="29">
        <f t="shared" si="6"/>
        <v>0.19709762532981531</v>
      </c>
    </row>
    <row r="49" spans="2:11" x14ac:dyDescent="0.4">
      <c r="D49" s="50"/>
      <c r="E49" s="50"/>
      <c r="H49" s="50"/>
      <c r="K49" s="50">
        <v>4487</v>
      </c>
    </row>
    <row r="50" spans="2:11" x14ac:dyDescent="0.4">
      <c r="B50" t="s">
        <v>146</v>
      </c>
      <c r="D50" s="50">
        <f t="shared" si="2"/>
        <v>25</v>
      </c>
      <c r="E50" s="50">
        <f t="shared" si="3"/>
        <v>-22</v>
      </c>
      <c r="G50" s="50">
        <f>+G39-G48</f>
        <v>0</v>
      </c>
      <c r="H50" s="50">
        <f t="shared" si="5"/>
        <v>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17"/>
  <sheetViews>
    <sheetView workbookViewId="0">
      <selection activeCell="P34" sqref="P34"/>
    </sheetView>
  </sheetViews>
  <sheetFormatPr defaultRowHeight="14.6" x14ac:dyDescent="0.4"/>
  <sheetData>
    <row r="1" spans="3:8" ht="26.15" x14ac:dyDescent="0.7">
      <c r="C1" s="1" t="s">
        <v>0</v>
      </c>
      <c r="D1" s="1"/>
      <c r="E1" s="1"/>
      <c r="F1" s="1"/>
    </row>
    <row r="3" spans="3:8" ht="15.9" x14ac:dyDescent="0.45">
      <c r="C3" s="2" t="s">
        <v>1</v>
      </c>
    </row>
    <row r="6" spans="3:8" ht="15.9" x14ac:dyDescent="0.45">
      <c r="D6" s="26"/>
      <c r="E6" s="26" t="s">
        <v>260</v>
      </c>
    </row>
    <row r="7" spans="3:8" ht="18.45" x14ac:dyDescent="0.5">
      <c r="D7" s="23" t="s">
        <v>289</v>
      </c>
    </row>
    <row r="9" spans="3:8" x14ac:dyDescent="0.4">
      <c r="F9" s="52">
        <v>2016</v>
      </c>
      <c r="G9" s="52">
        <v>2016</v>
      </c>
      <c r="H9" s="52">
        <v>2017</v>
      </c>
    </row>
    <row r="10" spans="3:8" x14ac:dyDescent="0.4">
      <c r="F10" s="45" t="s">
        <v>183</v>
      </c>
      <c r="G10" s="58">
        <v>40178</v>
      </c>
      <c r="H10" s="45" t="s">
        <v>183</v>
      </c>
    </row>
    <row r="11" spans="3:8" x14ac:dyDescent="0.4">
      <c r="C11" t="s">
        <v>251</v>
      </c>
      <c r="F11" s="52">
        <v>20</v>
      </c>
      <c r="G11" s="52">
        <v>20</v>
      </c>
      <c r="H11" s="52">
        <v>21</v>
      </c>
    </row>
    <row r="12" spans="3:8" x14ac:dyDescent="0.4">
      <c r="F12" s="52"/>
      <c r="G12" s="52"/>
      <c r="H12" s="52"/>
    </row>
    <row r="13" spans="3:8" x14ac:dyDescent="0.4">
      <c r="C13" t="s">
        <v>252</v>
      </c>
      <c r="F13" s="52">
        <v>8</v>
      </c>
      <c r="G13" s="52">
        <v>6</v>
      </c>
      <c r="H13" s="52">
        <v>12</v>
      </c>
    </row>
    <row r="14" spans="3:8" x14ac:dyDescent="0.4">
      <c r="C14" t="s">
        <v>253</v>
      </c>
      <c r="F14" s="52" t="s">
        <v>254</v>
      </c>
      <c r="G14" s="52" t="s">
        <v>255</v>
      </c>
      <c r="H14" s="52" t="s">
        <v>256</v>
      </c>
    </row>
    <row r="15" spans="3:8" x14ac:dyDescent="0.4">
      <c r="F15" s="52"/>
      <c r="G15" s="52"/>
      <c r="H15" s="52"/>
    </row>
    <row r="16" spans="3:8" x14ac:dyDescent="0.4">
      <c r="C16" t="s">
        <v>18</v>
      </c>
      <c r="F16" s="52">
        <v>28</v>
      </c>
      <c r="G16" s="52">
        <f>+G11+G13</f>
        <v>26</v>
      </c>
      <c r="H16" s="52">
        <f>+H11+H13</f>
        <v>33</v>
      </c>
    </row>
    <row r="17" spans="3:8" x14ac:dyDescent="0.4">
      <c r="C17" t="s">
        <v>253</v>
      </c>
      <c r="F17" s="52" t="s">
        <v>257</v>
      </c>
      <c r="G17" s="52" t="s">
        <v>258</v>
      </c>
      <c r="H17" s="52" t="s">
        <v>259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34"/>
  <sheetViews>
    <sheetView tabSelected="1" workbookViewId="0">
      <selection activeCell="J30" sqref="J30"/>
    </sheetView>
  </sheetViews>
  <sheetFormatPr defaultRowHeight="14.6" x14ac:dyDescent="0.4"/>
  <cols>
    <col min="2" max="2" width="28.53515625" customWidth="1"/>
    <col min="7" max="7" width="11.07421875" customWidth="1"/>
  </cols>
  <sheetData>
    <row r="3" spans="2:13" ht="18.45" x14ac:dyDescent="0.4">
      <c r="B3" s="60"/>
      <c r="C3" s="60"/>
      <c r="D3" s="60"/>
      <c r="E3" s="60"/>
      <c r="F3" s="60"/>
      <c r="G3" s="61" t="s">
        <v>290</v>
      </c>
      <c r="H3" s="60"/>
      <c r="I3" s="60"/>
      <c r="J3" s="60"/>
      <c r="K3" s="60"/>
      <c r="L3" s="60"/>
    </row>
    <row r="4" spans="2:13" ht="20.6" x14ac:dyDescent="0.4">
      <c r="B4" s="60"/>
      <c r="C4" s="60"/>
      <c r="D4" s="70" t="s">
        <v>291</v>
      </c>
      <c r="E4" s="71"/>
      <c r="F4" s="71"/>
      <c r="G4" s="71"/>
      <c r="H4" s="71"/>
      <c r="I4" s="71"/>
      <c r="J4" s="71"/>
      <c r="K4" s="60"/>
      <c r="L4" s="60"/>
    </row>
    <row r="5" spans="2:13" x14ac:dyDescent="0.4"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2:13" ht="15.9" x14ac:dyDescent="0.45">
      <c r="B6" s="62"/>
      <c r="C6" s="63"/>
      <c r="D6" s="63"/>
      <c r="E6" s="63"/>
      <c r="F6" s="63"/>
      <c r="G6" s="64" t="s">
        <v>292</v>
      </c>
      <c r="H6" s="63"/>
      <c r="I6" s="63"/>
      <c r="J6" s="63"/>
      <c r="K6" s="63"/>
      <c r="L6" s="63"/>
      <c r="M6" s="2"/>
    </row>
    <row r="7" spans="2:13" ht="15.9" x14ac:dyDescent="0.45">
      <c r="B7" s="62"/>
      <c r="C7" s="64" t="s">
        <v>293</v>
      </c>
      <c r="D7" s="63"/>
      <c r="E7" s="63"/>
      <c r="F7" s="63"/>
      <c r="G7" s="65"/>
      <c r="H7" s="65"/>
      <c r="I7" s="65"/>
      <c r="J7" s="65"/>
      <c r="K7" s="65" t="s">
        <v>294</v>
      </c>
      <c r="L7" s="65" t="s">
        <v>295</v>
      </c>
      <c r="M7" s="2"/>
    </row>
    <row r="8" spans="2:13" ht="15.9" x14ac:dyDescent="0.45">
      <c r="B8" s="62"/>
      <c r="C8" s="2"/>
      <c r="D8" s="2"/>
      <c r="E8" s="2"/>
      <c r="F8" s="27" t="s">
        <v>296</v>
      </c>
      <c r="G8" s="65" t="s">
        <v>297</v>
      </c>
      <c r="H8" s="65"/>
      <c r="I8" s="2"/>
      <c r="J8" s="27" t="s">
        <v>298</v>
      </c>
      <c r="K8" s="65" t="s">
        <v>299</v>
      </c>
      <c r="L8" s="65" t="s">
        <v>299</v>
      </c>
      <c r="M8" s="2"/>
    </row>
    <row r="9" spans="2:13" ht="15.9" x14ac:dyDescent="0.45">
      <c r="B9" s="64" t="s">
        <v>300</v>
      </c>
      <c r="C9" s="66" t="s">
        <v>301</v>
      </c>
      <c r="D9" s="66" t="s">
        <v>302</v>
      </c>
      <c r="E9" s="66" t="s">
        <v>303</v>
      </c>
      <c r="F9" s="66" t="s">
        <v>304</v>
      </c>
      <c r="G9" s="66" t="s">
        <v>50</v>
      </c>
      <c r="H9" s="66" t="s">
        <v>305</v>
      </c>
      <c r="I9" s="66" t="s">
        <v>306</v>
      </c>
      <c r="J9" s="66" t="s">
        <v>307</v>
      </c>
      <c r="K9" s="66" t="s">
        <v>308</v>
      </c>
      <c r="L9" s="66" t="s">
        <v>308</v>
      </c>
      <c r="M9" s="2"/>
    </row>
    <row r="10" spans="2:13" ht="15.9" x14ac:dyDescent="0.45">
      <c r="B10" s="62" t="s">
        <v>309</v>
      </c>
      <c r="C10" s="67" t="s">
        <v>310</v>
      </c>
      <c r="D10" s="67"/>
      <c r="E10" s="67" t="s">
        <v>311</v>
      </c>
      <c r="F10" s="67" t="s">
        <v>312</v>
      </c>
      <c r="G10" s="67" t="s">
        <v>313</v>
      </c>
      <c r="H10" s="67" t="s">
        <v>314</v>
      </c>
      <c r="I10" s="67" t="s">
        <v>314</v>
      </c>
      <c r="J10" s="67" t="s">
        <v>314</v>
      </c>
      <c r="K10" s="67" t="s">
        <v>314</v>
      </c>
      <c r="L10" s="67" t="s">
        <v>314</v>
      </c>
      <c r="M10" s="2"/>
    </row>
    <row r="11" spans="2:13" ht="15.9" x14ac:dyDescent="0.45">
      <c r="B11" s="62" t="s">
        <v>315</v>
      </c>
      <c r="C11" s="67" t="s">
        <v>310</v>
      </c>
      <c r="D11" s="67" t="s">
        <v>314</v>
      </c>
      <c r="E11" s="67" t="s">
        <v>311</v>
      </c>
      <c r="F11" s="67"/>
      <c r="G11" s="67" t="s">
        <v>316</v>
      </c>
      <c r="H11" s="67" t="s">
        <v>314</v>
      </c>
      <c r="I11" s="67" t="s">
        <v>314</v>
      </c>
      <c r="J11" s="67" t="s">
        <v>314</v>
      </c>
      <c r="K11" s="67" t="s">
        <v>314</v>
      </c>
      <c r="L11" s="67" t="s">
        <v>314</v>
      </c>
      <c r="M11" s="2"/>
    </row>
    <row r="12" spans="2:13" ht="15.9" x14ac:dyDescent="0.45">
      <c r="B12" s="62" t="s">
        <v>317</v>
      </c>
      <c r="C12" s="67" t="s">
        <v>310</v>
      </c>
      <c r="D12" s="67" t="s">
        <v>314</v>
      </c>
      <c r="E12" s="67" t="s">
        <v>318</v>
      </c>
      <c r="F12" s="67" t="s">
        <v>312</v>
      </c>
      <c r="G12" s="67" t="s">
        <v>316</v>
      </c>
      <c r="H12" s="67" t="s">
        <v>314</v>
      </c>
      <c r="I12" s="67" t="s">
        <v>314</v>
      </c>
      <c r="J12" s="67" t="s">
        <v>314</v>
      </c>
      <c r="K12" s="67" t="s">
        <v>314</v>
      </c>
      <c r="L12" s="67" t="s">
        <v>314</v>
      </c>
      <c r="M12" s="2"/>
    </row>
    <row r="13" spans="2:13" ht="15.9" x14ac:dyDescent="0.45">
      <c r="B13" s="62" t="s">
        <v>189</v>
      </c>
      <c r="C13" s="67" t="s">
        <v>310</v>
      </c>
      <c r="D13" s="67" t="s">
        <v>314</v>
      </c>
      <c r="E13" s="67" t="s">
        <v>311</v>
      </c>
      <c r="F13" s="67"/>
      <c r="G13" s="67" t="s">
        <v>316</v>
      </c>
      <c r="H13" s="67" t="s">
        <v>314</v>
      </c>
      <c r="I13" s="67" t="s">
        <v>314</v>
      </c>
      <c r="J13" s="67" t="s">
        <v>314</v>
      </c>
      <c r="K13" s="67" t="s">
        <v>314</v>
      </c>
      <c r="L13" s="67" t="s">
        <v>314</v>
      </c>
      <c r="M13" s="2"/>
    </row>
    <row r="14" spans="2:13" ht="15.9" x14ac:dyDescent="0.45">
      <c r="B14" s="62" t="s">
        <v>319</v>
      </c>
      <c r="C14" s="67" t="s">
        <v>310</v>
      </c>
      <c r="D14" s="67"/>
      <c r="E14" s="67" t="s">
        <v>318</v>
      </c>
      <c r="F14" s="67"/>
      <c r="G14" s="67" t="s">
        <v>313</v>
      </c>
      <c r="H14" s="67" t="s">
        <v>314</v>
      </c>
      <c r="I14" s="67" t="s">
        <v>314</v>
      </c>
      <c r="J14" s="67" t="s">
        <v>314</v>
      </c>
      <c r="K14" s="67" t="s">
        <v>314</v>
      </c>
      <c r="L14" s="67" t="s">
        <v>314</v>
      </c>
      <c r="M14" s="2"/>
    </row>
    <row r="15" spans="2:13" ht="15.9" x14ac:dyDescent="0.45">
      <c r="B15" s="62" t="s">
        <v>320</v>
      </c>
      <c r="C15" s="67" t="s">
        <v>310</v>
      </c>
      <c r="D15" s="67"/>
      <c r="E15" s="67" t="s">
        <v>311</v>
      </c>
      <c r="F15" s="67"/>
      <c r="G15" s="67" t="s">
        <v>313</v>
      </c>
      <c r="H15" s="67" t="s">
        <v>314</v>
      </c>
      <c r="I15" s="67" t="s">
        <v>314</v>
      </c>
      <c r="J15" s="67" t="s">
        <v>314</v>
      </c>
      <c r="K15" s="67" t="s">
        <v>314</v>
      </c>
      <c r="L15" s="67" t="s">
        <v>314</v>
      </c>
      <c r="M15" s="2"/>
    </row>
    <row r="16" spans="2:13" ht="15.9" x14ac:dyDescent="0.45">
      <c r="B16" s="62" t="s">
        <v>321</v>
      </c>
      <c r="C16" s="67" t="s">
        <v>310</v>
      </c>
      <c r="D16" s="67"/>
      <c r="E16" s="67" t="s">
        <v>311</v>
      </c>
      <c r="F16" s="67"/>
      <c r="G16" s="67" t="s">
        <v>313</v>
      </c>
      <c r="H16" s="67" t="s">
        <v>314</v>
      </c>
      <c r="I16" s="67" t="s">
        <v>314</v>
      </c>
      <c r="J16" s="67"/>
      <c r="K16" s="67"/>
      <c r="L16" s="67" t="s">
        <v>314</v>
      </c>
      <c r="M16" s="2"/>
    </row>
    <row r="17" spans="2:13" ht="15.9" x14ac:dyDescent="0.45">
      <c r="B17" s="62" t="s">
        <v>322</v>
      </c>
      <c r="C17" s="67" t="s">
        <v>310</v>
      </c>
      <c r="D17" s="67"/>
      <c r="E17" s="67" t="s">
        <v>318</v>
      </c>
      <c r="F17" s="67"/>
      <c r="G17" s="67" t="s">
        <v>313</v>
      </c>
      <c r="H17" s="67" t="s">
        <v>314</v>
      </c>
      <c r="I17" s="67" t="s">
        <v>314</v>
      </c>
      <c r="J17" s="67" t="s">
        <v>314</v>
      </c>
      <c r="K17" s="67" t="s">
        <v>314</v>
      </c>
      <c r="L17" s="67" t="s">
        <v>314</v>
      </c>
      <c r="M17" s="2"/>
    </row>
    <row r="18" spans="2:13" ht="15.9" x14ac:dyDescent="0.45">
      <c r="B18" s="62" t="s">
        <v>192</v>
      </c>
      <c r="C18" s="67" t="s">
        <v>310</v>
      </c>
      <c r="D18" s="67" t="s">
        <v>314</v>
      </c>
      <c r="E18" s="67" t="s">
        <v>311</v>
      </c>
      <c r="F18" s="67" t="s">
        <v>323</v>
      </c>
      <c r="G18" s="67" t="s">
        <v>316</v>
      </c>
      <c r="H18" s="67" t="s">
        <v>314</v>
      </c>
      <c r="I18" s="67" t="s">
        <v>314</v>
      </c>
      <c r="J18" s="67" t="s">
        <v>314</v>
      </c>
      <c r="K18" s="67" t="s">
        <v>314</v>
      </c>
      <c r="L18" s="67" t="s">
        <v>314</v>
      </c>
      <c r="M18" s="2"/>
    </row>
    <row r="19" spans="2:13" ht="15.9" x14ac:dyDescent="0.45">
      <c r="B19" s="62" t="s">
        <v>324</v>
      </c>
      <c r="C19" s="67" t="s">
        <v>310</v>
      </c>
      <c r="D19" s="67" t="s">
        <v>314</v>
      </c>
      <c r="E19" s="67" t="s">
        <v>318</v>
      </c>
      <c r="F19" s="67" t="s">
        <v>323</v>
      </c>
      <c r="G19" s="67" t="s">
        <v>316</v>
      </c>
      <c r="H19" s="67" t="s">
        <v>314</v>
      </c>
      <c r="I19" s="67" t="s">
        <v>314</v>
      </c>
      <c r="J19" s="67" t="s">
        <v>314</v>
      </c>
      <c r="K19" s="67" t="s">
        <v>314</v>
      </c>
      <c r="L19" s="67" t="s">
        <v>314</v>
      </c>
      <c r="M19" s="2"/>
    </row>
    <row r="20" spans="2:13" ht="15.9" x14ac:dyDescent="0.45">
      <c r="B20" s="62" t="s">
        <v>325</v>
      </c>
      <c r="C20" s="67" t="s">
        <v>310</v>
      </c>
      <c r="D20" s="67"/>
      <c r="E20" s="67" t="s">
        <v>318</v>
      </c>
      <c r="F20" s="67" t="s">
        <v>323</v>
      </c>
      <c r="G20" s="67" t="s">
        <v>313</v>
      </c>
      <c r="H20" s="67" t="s">
        <v>314</v>
      </c>
      <c r="I20" s="67" t="s">
        <v>314</v>
      </c>
      <c r="J20" s="67" t="s">
        <v>314</v>
      </c>
      <c r="K20" s="67" t="s">
        <v>314</v>
      </c>
      <c r="L20" s="67" t="s">
        <v>314</v>
      </c>
      <c r="M20" s="2"/>
    </row>
    <row r="21" spans="2:13" ht="15.9" x14ac:dyDescent="0.45">
      <c r="B21" s="62" t="s">
        <v>326</v>
      </c>
      <c r="C21" s="67" t="s">
        <v>310</v>
      </c>
      <c r="D21" s="67" t="s">
        <v>314</v>
      </c>
      <c r="E21" s="67" t="s">
        <v>318</v>
      </c>
      <c r="F21" s="67"/>
      <c r="G21" s="67" t="s">
        <v>313</v>
      </c>
      <c r="H21" s="67" t="s">
        <v>314</v>
      </c>
      <c r="I21" s="67" t="s">
        <v>314</v>
      </c>
      <c r="J21" s="67" t="s">
        <v>314</v>
      </c>
      <c r="K21" s="67" t="s">
        <v>314</v>
      </c>
      <c r="L21" s="67" t="s">
        <v>314</v>
      </c>
      <c r="M21" s="2"/>
    </row>
    <row r="22" spans="2:13" ht="15.9" x14ac:dyDescent="0.45">
      <c r="B22" s="62" t="s">
        <v>327</v>
      </c>
      <c r="C22" s="67" t="s">
        <v>310</v>
      </c>
      <c r="D22" s="67" t="s">
        <v>314</v>
      </c>
      <c r="E22" s="67" t="s">
        <v>318</v>
      </c>
      <c r="F22" s="67"/>
      <c r="G22" s="67" t="s">
        <v>313</v>
      </c>
      <c r="H22" s="67" t="s">
        <v>314</v>
      </c>
      <c r="I22" s="67" t="s">
        <v>314</v>
      </c>
      <c r="J22" s="67"/>
      <c r="K22" s="67"/>
      <c r="L22" s="67" t="s">
        <v>314</v>
      </c>
      <c r="M22" s="2"/>
    </row>
    <row r="23" spans="2:13" ht="15.9" x14ac:dyDescent="0.45">
      <c r="B23" s="62" t="s">
        <v>328</v>
      </c>
      <c r="C23" s="62"/>
      <c r="D23" s="62"/>
      <c r="E23" s="62"/>
      <c r="F23" s="62"/>
      <c r="G23" s="67" t="s">
        <v>313</v>
      </c>
      <c r="H23" s="67" t="s">
        <v>314</v>
      </c>
      <c r="I23" s="67"/>
      <c r="J23" s="67"/>
      <c r="K23" s="62"/>
      <c r="L23" s="62"/>
      <c r="M23" s="2"/>
    </row>
    <row r="24" spans="2:13" ht="15.9" x14ac:dyDescent="0.45"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2"/>
    </row>
    <row r="25" spans="2:13" ht="15.9" x14ac:dyDescent="0.45">
      <c r="B25" s="68" t="s">
        <v>329</v>
      </c>
      <c r="C25" s="69" t="s">
        <v>330</v>
      </c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2:13" ht="15.9" x14ac:dyDescent="0.45">
      <c r="B26" s="2"/>
      <c r="C26" s="2" t="s">
        <v>331</v>
      </c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2:13" ht="15.9" x14ac:dyDescent="0.45">
      <c r="B27" s="2"/>
      <c r="C27" s="2" t="s">
        <v>332</v>
      </c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2:13" ht="15.9" x14ac:dyDescent="0.45">
      <c r="B28" s="2"/>
      <c r="C28" s="2" t="s">
        <v>333</v>
      </c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2:13" ht="15.9" x14ac:dyDescent="0.45">
      <c r="B29" s="2"/>
      <c r="C29" s="2" t="s">
        <v>334</v>
      </c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2:13" ht="15.9" x14ac:dyDescent="0.45">
      <c r="B30" s="2"/>
      <c r="C30" s="2" t="s">
        <v>335</v>
      </c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2:13" ht="15.9" x14ac:dyDescent="0.45">
      <c r="B31" s="2"/>
      <c r="C31" s="2" t="s">
        <v>336</v>
      </c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2:13" ht="15.9" x14ac:dyDescent="0.45">
      <c r="B32" s="2"/>
      <c r="C32" s="2" t="s">
        <v>337</v>
      </c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2:13" ht="15.9" x14ac:dyDescent="0.45">
      <c r="B33" s="2"/>
      <c r="C33" s="2" t="s">
        <v>338</v>
      </c>
      <c r="D33" s="2"/>
      <c r="E33" s="2" t="s">
        <v>339</v>
      </c>
      <c r="F33" s="2"/>
      <c r="G33" s="2"/>
      <c r="H33" s="2"/>
      <c r="I33" s="2"/>
      <c r="J33" s="2"/>
      <c r="K33" s="2"/>
      <c r="L33" s="2"/>
      <c r="M33" s="2"/>
    </row>
    <row r="34" spans="2:13" ht="15.9" x14ac:dyDescent="0.4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Table 1</vt:lpstr>
      <vt:lpstr>Tables 2,3</vt:lpstr>
      <vt:lpstr>Table 5</vt:lpstr>
      <vt:lpstr>Table 6</vt:lpstr>
      <vt:lpstr>Tables 7,8</vt:lpstr>
      <vt:lpstr>Tables 9,10</vt:lpstr>
      <vt:lpstr>Table 11</vt:lpstr>
      <vt:lpstr>Table 12</vt:lpstr>
      <vt:lpstr>Table 13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Dave Vance</cp:lastModifiedBy>
  <dcterms:created xsi:type="dcterms:W3CDTF">2010-09-02T22:17:43Z</dcterms:created>
  <dcterms:modified xsi:type="dcterms:W3CDTF">2018-12-28T22:20:08Z</dcterms:modified>
</cp:coreProperties>
</file>